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.saeedi\Desktop\خبرگان اهداف\افشا پورتفو\"/>
    </mc:Choice>
  </mc:AlternateContent>
  <xr:revisionPtr revIDLastSave="0" documentId="13_ncr:1_{8D9F1267-5AD7-4A7A-A6B2-B97AF8F931C4}" xr6:coauthVersionLast="46" xr6:coauthVersionMax="46" xr10:uidLastSave="{00000000-0000-0000-0000-000000000000}"/>
  <bookViews>
    <workbookView xWindow="-120" yWindow="-120" windowWidth="29040" windowHeight="15840" tabRatio="937" activeTab="11" xr2:uid="{00000000-000D-0000-FFFF-FFFF00000000}"/>
  </bookViews>
  <sheets>
    <sheet name="Sheet1" sheetId="16" r:id="rId1"/>
    <sheet name=" سهام" sheetId="1" r:id="rId2"/>
    <sheet name="اوراق" sheetId="19" r:id="rId3"/>
    <sheet name="سپرده" sheetId="2" r:id="rId4"/>
    <sheet name="درآمد سود سهام" sheetId="12" state="hidden" r:id="rId5"/>
    <sheet name="سود سپرده بانکی" sheetId="13" r:id="rId6"/>
    <sheet name="درآمد سودسهام" sheetId="18" r:id="rId7"/>
    <sheet name="درآمد ناشی از تغییر قیمت اوراق " sheetId="14" r:id="rId8"/>
    <sheet name="درآمد ناشی ازفروش" sheetId="15" r:id="rId9"/>
    <sheet name="درآمد سرمایه گذاری در سهام " sheetId="5" r:id="rId10"/>
    <sheet name="درآمد سرمایه گذاری در اوراق بها" sheetId="6" r:id="rId11"/>
    <sheet name="درآمد سپرده بانکی" sheetId="7" r:id="rId12"/>
    <sheet name="سایر درآمدها" sheetId="8" r:id="rId13"/>
    <sheet name="جمع درآمدها" sheetId="11" r:id="rId14"/>
  </sheets>
  <externalReferences>
    <externalReference r:id="rId15"/>
  </externalReferences>
  <definedNames>
    <definedName name="_xlnm._FilterDatabase" localSheetId="1" hidden="1">' سهام'!$A$9:$AA$19</definedName>
    <definedName name="_xlnm._FilterDatabase" localSheetId="10" hidden="1">'درآمد سرمایه گذاری در اوراق بها'!$B$8:$S$11</definedName>
    <definedName name="_xlnm._FilterDatabase" localSheetId="9" hidden="1">'درآمد سرمایه گذاری در سهام '!$B$10:$V$20</definedName>
    <definedName name="_xlnm._FilterDatabase" localSheetId="6" hidden="1">'درآمد سودسهام'!$A$8:$V$9</definedName>
    <definedName name="_xlnm._FilterDatabase" localSheetId="7" hidden="1">'درآمد ناشی از تغییر قیمت اوراق '!$B$7:$AI$16</definedName>
    <definedName name="_xlnm._FilterDatabase" localSheetId="8" hidden="1">'درآمد ناشی ازفروش'!$A$7:$V$17</definedName>
    <definedName name="_xlnm._FilterDatabase" localSheetId="5" hidden="1">'سود سپرده بانکی'!$A$7:$S$16</definedName>
    <definedName name="_xlnm.Print_Area" localSheetId="1">' سهام'!$A$1:$Y$20</definedName>
    <definedName name="_xlnm.Print_Area" localSheetId="0">Sheet1!$A$1:$I$24</definedName>
    <definedName name="_xlnm.Print_Area" localSheetId="13">'جمع درآمدها'!$A$1:$I$13</definedName>
    <definedName name="_xlnm.Print_Area" localSheetId="11">'درآمد سپرده بانکی'!$A$1:$L$18</definedName>
    <definedName name="_xlnm.Print_Area" localSheetId="10">'درآمد سرمایه گذاری در اوراق بها'!$A$1:$R$12</definedName>
    <definedName name="_xlnm.Print_Area" localSheetId="9">'درآمد سرمایه گذاری در سهام '!$A$1:$V$21</definedName>
    <definedName name="_xlnm.Print_Area" localSheetId="4">'درآمد سود سهام'!$A$1:$S$12</definedName>
    <definedName name="_xlnm.Print_Area" localSheetId="6">'درآمد سودسهام'!$A$1:$S$11</definedName>
    <definedName name="_xlnm.Print_Area" localSheetId="7">'درآمد ناشی از تغییر قیمت اوراق '!$A$1:$R$16</definedName>
    <definedName name="_xlnm.Print_Area" localSheetId="8">'درآمد ناشی ازفروش'!$A$1:$Q$18</definedName>
    <definedName name="_xlnm.Print_Area" localSheetId="3">سپرده!$A$1:$S$19</definedName>
    <definedName name="_xlnm.Print_Area" localSheetId="5">'سود سپرده بانکی'!$A$1:$S$17</definedName>
    <definedName name="_xlnm.Print_Titles" localSheetId="1">' سهام'!$1:$9</definedName>
    <definedName name="_xlnm.Print_Titles" localSheetId="10">'درآمد سرمایه گذاری در اوراق بها'!$1:$9</definedName>
    <definedName name="_xlnm.Print_Titles" localSheetId="9">'درآمد سرمایه گذاری در سهام '!$1:$11</definedName>
    <definedName name="_xlnm.Print_Titles" localSheetId="7">'درآمد ناشی از تغییر قیمت اوراق '!$1:$7</definedName>
    <definedName name="_xlnm.Print_Titles" localSheetId="8">'درآمد ناشی ازفروش'!$1:$6</definedName>
    <definedName name="_xlnm.Print_Titles" localSheetId="5">'سود سپرده بانکی'!$1:$8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7" l="1"/>
  <c r="N13" i="5"/>
  <c r="P13" i="5"/>
  <c r="R13" i="5"/>
  <c r="T13" i="5"/>
  <c r="N14" i="5"/>
  <c r="P14" i="5"/>
  <c r="R14" i="5"/>
  <c r="T14" i="5"/>
  <c r="N15" i="5"/>
  <c r="P15" i="5"/>
  <c r="R15" i="5"/>
  <c r="T15" i="5"/>
  <c r="N16" i="5"/>
  <c r="P16" i="5"/>
  <c r="R16" i="5"/>
  <c r="T16" i="5"/>
  <c r="N17" i="5"/>
  <c r="P17" i="5"/>
  <c r="R17" i="5"/>
  <c r="T17" i="5"/>
  <c r="N18" i="5"/>
  <c r="P18" i="5"/>
  <c r="R18" i="5"/>
  <c r="T18" i="5"/>
  <c r="N19" i="5"/>
  <c r="P19" i="5"/>
  <c r="R19" i="5"/>
  <c r="T19" i="5" s="1"/>
  <c r="D13" i="5"/>
  <c r="F13" i="5"/>
  <c r="J13" i="5" s="1"/>
  <c r="H13" i="5"/>
  <c r="D14" i="5"/>
  <c r="J14" i="5" s="1"/>
  <c r="F14" i="5"/>
  <c r="H14" i="5"/>
  <c r="D15" i="5"/>
  <c r="J15" i="5" s="1"/>
  <c r="F15" i="5"/>
  <c r="H15" i="5"/>
  <c r="D16" i="5"/>
  <c r="J16" i="5" s="1"/>
  <c r="F16" i="5"/>
  <c r="H16" i="5"/>
  <c r="D17" i="5"/>
  <c r="J17" i="5" s="1"/>
  <c r="F17" i="5"/>
  <c r="H17" i="5"/>
  <c r="D18" i="5"/>
  <c r="J18" i="5" s="1"/>
  <c r="F18" i="5"/>
  <c r="H18" i="5"/>
  <c r="D19" i="5"/>
  <c r="J19" i="5" s="1"/>
  <c r="F19" i="5"/>
  <c r="H19" i="5"/>
  <c r="M9" i="18"/>
  <c r="S9" i="18"/>
  <c r="O16" i="15"/>
  <c r="D16" i="14" l="1"/>
  <c r="F16" i="14"/>
  <c r="H16" i="14"/>
  <c r="L16" i="14"/>
  <c r="N16" i="14"/>
  <c r="P16" i="14"/>
  <c r="I8" i="15"/>
  <c r="I9" i="15"/>
  <c r="I10" i="15"/>
  <c r="I11" i="15"/>
  <c r="I12" i="15"/>
  <c r="I13" i="15"/>
  <c r="I14" i="15"/>
  <c r="I15" i="15"/>
  <c r="G17" i="15"/>
  <c r="C17" i="15"/>
  <c r="E17" i="15"/>
  <c r="K17" i="15"/>
  <c r="M17" i="15"/>
  <c r="O17" i="15"/>
  <c r="A3" i="19"/>
  <c r="A1" i="19"/>
  <c r="S19" i="2"/>
  <c r="G18" i="1"/>
  <c r="W18" i="1"/>
  <c r="K16" i="19" l="1"/>
  <c r="C16" i="19"/>
  <c r="E16" i="19"/>
  <c r="G16" i="19"/>
  <c r="I16" i="19"/>
  <c r="M16" i="19"/>
  <c r="O16" i="19"/>
  <c r="U16" i="19"/>
  <c r="W16" i="19"/>
  <c r="V16" i="19"/>
  <c r="T16" i="19"/>
  <c r="R16" i="19"/>
  <c r="P16" i="19"/>
  <c r="Y15" i="19"/>
  <c r="Y16" i="19" s="1"/>
  <c r="Q15" i="19"/>
  <c r="Q16" i="19" s="1"/>
  <c r="D11" i="6" l="1"/>
  <c r="L11" i="6"/>
  <c r="A3" i="18"/>
  <c r="A1" i="13"/>
  <c r="A1" i="18" s="1"/>
  <c r="M9" i="13"/>
  <c r="M10" i="13"/>
  <c r="M11" i="13"/>
  <c r="M12" i="13"/>
  <c r="M13" i="13"/>
  <c r="M14" i="13"/>
  <c r="M15" i="13"/>
  <c r="I16" i="13"/>
  <c r="K16" i="13"/>
  <c r="O16" i="13"/>
  <c r="Q16" i="13"/>
  <c r="Q19" i="1"/>
  <c r="Q12" i="1"/>
  <c r="Q13" i="1"/>
  <c r="Q14" i="1"/>
  <c r="Q15" i="1"/>
  <c r="Q16" i="1"/>
  <c r="Q17" i="1"/>
  <c r="Q18" i="1"/>
  <c r="Q11" i="1"/>
  <c r="Y12" i="1"/>
  <c r="Y13" i="1"/>
  <c r="Y14" i="1"/>
  <c r="Y15" i="1"/>
  <c r="Y16" i="1"/>
  <c r="Y17" i="1"/>
  <c r="Y18" i="1"/>
  <c r="Q8" i="15" l="1"/>
  <c r="J8" i="14" l="1"/>
  <c r="Q16" i="15"/>
  <c r="Q15" i="15"/>
  <c r="Q14" i="15"/>
  <c r="Q13" i="15"/>
  <c r="Q12" i="15"/>
  <c r="Q11" i="15"/>
  <c r="Q10" i="15"/>
  <c r="Q9" i="15"/>
  <c r="I16" i="15"/>
  <c r="E13" i="8"/>
  <c r="C13" i="8"/>
  <c r="Q17" i="15" l="1"/>
  <c r="I17" i="15"/>
  <c r="S15" i="13"/>
  <c r="S14" i="13"/>
  <c r="S13" i="13"/>
  <c r="S12" i="13"/>
  <c r="S11" i="13"/>
  <c r="S10" i="13"/>
  <c r="J9" i="18"/>
  <c r="L9" i="18" s="1"/>
  <c r="J22" i="2"/>
  <c r="Q11" i="2"/>
  <c r="Q10" i="2"/>
  <c r="M16" i="13" l="1"/>
  <c r="W19" i="1"/>
  <c r="U19" i="1"/>
  <c r="O19" i="1"/>
  <c r="M19" i="1"/>
  <c r="K19" i="1"/>
  <c r="I19" i="1"/>
  <c r="G19" i="1"/>
  <c r="E19" i="1"/>
  <c r="C19" i="1"/>
  <c r="D19" i="1"/>
  <c r="P10" i="6" l="1"/>
  <c r="P11" i="6" s="1"/>
  <c r="H10" i="6"/>
  <c r="H11" i="6" s="1"/>
  <c r="N12" i="5" l="1"/>
  <c r="D12" i="5"/>
  <c r="H12" i="5"/>
  <c r="H20" i="5" l="1"/>
  <c r="N10" i="6"/>
  <c r="N11" i="6" s="1"/>
  <c r="R15" i="14"/>
  <c r="R14" i="14"/>
  <c r="R13" i="14"/>
  <c r="R12" i="14"/>
  <c r="R11" i="14"/>
  <c r="R10" i="14"/>
  <c r="R9" i="14"/>
  <c r="F10" i="6"/>
  <c r="F11" i="6" s="1"/>
  <c r="J15" i="14"/>
  <c r="J14" i="14"/>
  <c r="J13" i="14"/>
  <c r="J12" i="14"/>
  <c r="J11" i="14"/>
  <c r="J10" i="14"/>
  <c r="F12" i="5" l="1"/>
  <c r="J12" i="5" s="1"/>
  <c r="L10" i="6"/>
  <c r="D10" i="6"/>
  <c r="J10" i="6" s="1"/>
  <c r="J11" i="6" s="1"/>
  <c r="N20" i="5"/>
  <c r="D20" i="5" l="1"/>
  <c r="R12" i="5"/>
  <c r="R20" i="5" l="1"/>
  <c r="Q10" i="18"/>
  <c r="Q12" i="2" l="1"/>
  <c r="Q13" i="2"/>
  <c r="Q14" i="2"/>
  <c r="Q15" i="2"/>
  <c r="Q16" i="2"/>
  <c r="Q17" i="2"/>
  <c r="Q18" i="2"/>
  <c r="J9" i="14" l="1"/>
  <c r="J16" i="14" s="1"/>
  <c r="L17" i="5" l="1"/>
  <c r="L15" i="5"/>
  <c r="L14" i="5"/>
  <c r="F20" i="5" l="1"/>
  <c r="L18" i="5"/>
  <c r="L19" i="5"/>
  <c r="I16" i="7"/>
  <c r="I15" i="7"/>
  <c r="I14" i="7"/>
  <c r="I13" i="7"/>
  <c r="I12" i="7"/>
  <c r="I11" i="7"/>
  <c r="I10" i="7"/>
  <c r="E16" i="7"/>
  <c r="E14" i="7"/>
  <c r="E15" i="7"/>
  <c r="E13" i="7"/>
  <c r="E11" i="7"/>
  <c r="E12" i="7"/>
  <c r="L13" i="5" l="1"/>
  <c r="J20" i="5"/>
  <c r="I17" i="7"/>
  <c r="K11" i="7" s="1"/>
  <c r="E17" i="7"/>
  <c r="G12" i="7" s="1"/>
  <c r="L16" i="5"/>
  <c r="M10" i="18"/>
  <c r="K12" i="7" l="1"/>
  <c r="K14" i="7"/>
  <c r="K15" i="7"/>
  <c r="K16" i="7"/>
  <c r="K13" i="7"/>
  <c r="G13" i="7"/>
  <c r="G16" i="7"/>
  <c r="G14" i="7"/>
  <c r="G10" i="7"/>
  <c r="G15" i="7"/>
  <c r="G11" i="7"/>
  <c r="S10" i="18"/>
  <c r="S9" i="13"/>
  <c r="S16" i="13" s="1"/>
  <c r="E11" i="11" l="1"/>
  <c r="I11" i="11" s="1"/>
  <c r="A3" i="8"/>
  <c r="A1" i="8"/>
  <c r="G17" i="7"/>
  <c r="S20" i="5"/>
  <c r="I20" i="5"/>
  <c r="R8" i="14"/>
  <c r="P18" i="15"/>
  <c r="A1" i="15"/>
  <c r="A3" i="13"/>
  <c r="A3" i="7" s="1"/>
  <c r="A1" i="7"/>
  <c r="O10" i="18"/>
  <c r="K10" i="18"/>
  <c r="I10" i="18"/>
  <c r="L12" i="11"/>
  <c r="S11" i="12"/>
  <c r="R11" i="12"/>
  <c r="Q11" i="12"/>
  <c r="P11" i="12"/>
  <c r="O11" i="12"/>
  <c r="N11" i="12"/>
  <c r="M11" i="12"/>
  <c r="L11" i="12"/>
  <c r="K11" i="12"/>
  <c r="J11" i="12"/>
  <c r="I11" i="12"/>
  <c r="A3" i="12"/>
  <c r="A1" i="12"/>
  <c r="A1" i="11" s="1"/>
  <c r="O19" i="2"/>
  <c r="M19" i="2"/>
  <c r="K19" i="2"/>
  <c r="S18" i="2"/>
  <c r="S17" i="2"/>
  <c r="S16" i="2"/>
  <c r="S15" i="2"/>
  <c r="S14" i="2"/>
  <c r="S13" i="2"/>
  <c r="S12" i="2"/>
  <c r="S11" i="2"/>
  <c r="A3" i="2"/>
  <c r="A3" i="11" s="1"/>
  <c r="A1" i="2"/>
  <c r="R19" i="1"/>
  <c r="Y11" i="1"/>
  <c r="R16" i="14" l="1"/>
  <c r="P12" i="5"/>
  <c r="Y19" i="1"/>
  <c r="Q19" i="2"/>
  <c r="B1" i="5"/>
  <c r="B1" i="6"/>
  <c r="B3" i="5"/>
  <c r="S10" i="2"/>
  <c r="A3" i="15"/>
  <c r="B3" i="6"/>
  <c r="L19" i="1"/>
  <c r="K10" i="7"/>
  <c r="E10" i="11"/>
  <c r="I10" i="11" s="1"/>
  <c r="P20" i="5" l="1"/>
  <c r="T12" i="5"/>
  <c r="T20" i="5" s="1"/>
  <c r="R10" i="6"/>
  <c r="R11" i="6" s="1"/>
  <c r="K17" i="7"/>
  <c r="L12" i="5"/>
  <c r="L20" i="5" s="1"/>
  <c r="N33" i="6" l="1"/>
  <c r="E9" i="11" l="1"/>
  <c r="I9" i="11" l="1"/>
  <c r="E8" i="11" l="1"/>
  <c r="I8" i="11" s="1"/>
  <c r="I12" i="11" l="1"/>
  <c r="E12" i="11"/>
  <c r="G8" i="11" l="1"/>
  <c r="V19" i="5"/>
  <c r="G11" i="11"/>
  <c r="G10" i="11"/>
  <c r="V16" i="5"/>
  <c r="V18" i="5"/>
  <c r="V12" i="5"/>
  <c r="G9" i="11"/>
  <c r="V15" i="5"/>
  <c r="V13" i="5"/>
  <c r="V14" i="5"/>
  <c r="V17" i="5"/>
  <c r="V20" i="5" l="1"/>
  <c r="G12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<sst xmlns="http://schemas.openxmlformats.org/spreadsheetml/2006/main" count="396" uniqueCount="137">
  <si>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</si>
  <si>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</si>
  <si>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</si>
  <si>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</si>
  <si>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</si>
  <si>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</si>
  <si>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</si>
  <si>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</si>
  <si>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</si>
  <si>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</si>
  <si>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</si>
  <si>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</si>
  <si>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</si>
  <si>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</si>
  <si>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</si>
  <si>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</si>
  <si>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درآمد سود سهام</t>
  </si>
  <si>
    <t>درآمد تغییر ارزش</t>
  </si>
  <si>
    <t>درآمد فروش</t>
  </si>
  <si>
    <t>درصد از کل درآمد ها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</si>
  <si>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</si>
  <si>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</si>
  <si>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</si>
  <si>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</si>
  <si>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</si>
  <si>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</si>
  <si>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</si>
  <si>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</si>
  <si>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</si>
  <si>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</si>
  <si>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</si>
  <si>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</si>
  <si>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</si>
  <si>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</si>
  <si>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2- درآمد حاصل از سرمایه گذاری ها</t>
  </si>
  <si>
    <t>4-2-سایر درآمدها: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</si>
  <si>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</si>
  <si>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</si>
  <si>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</si>
  <si>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</si>
  <si>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</si>
  <si>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</si>
  <si>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</si>
  <si>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</si>
  <si>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</si>
  <si>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</si>
  <si>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</si>
  <si>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</si>
  <si>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</si>
  <si>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</si>
  <si>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</si>
  <si>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</si>
  <si>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</si>
  <si>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</si>
  <si>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</si>
  <si>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</si>
  <si>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ارزش دفتری</t>
  </si>
  <si>
    <t>سود و زیان ناشی از تغییر قیمت</t>
  </si>
  <si>
    <t>سود و زیان ناشی از فروش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</si>
  <si>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</si>
  <si>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</si>
  <si>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</si>
  <si>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</si>
  <si>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</si>
  <si>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</si>
  <si>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</si>
  <si>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</si>
  <si>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</si>
  <si>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</si>
  <si>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کل دارایی ها</t>
  </si>
  <si>
    <t>2-2-درآمد حاصل از سرمایه گذاری در اوراق بهادار با درآمد ثابت:</t>
  </si>
  <si>
    <t>یادداشت 1-1-2</t>
  </si>
  <si>
    <t>یادداشت 2-1-2</t>
  </si>
  <si>
    <t>یادداشت 2-1-3</t>
  </si>
  <si>
    <t>یادداشت 2-2-1</t>
  </si>
  <si>
    <t>3-2-درآمد حاصل از سرمایه گذاری در سپرده بانکی و گواهی سپرده:</t>
  </si>
  <si>
    <t>1-1-2درآمد سود سهام</t>
  </si>
  <si>
    <t>3-1-2سود(زیان) حاصل از فروش اوراق بهادار</t>
  </si>
  <si>
    <t>2-1-2درآمد ناشی از تغییر قیمت اوراق بهادار</t>
  </si>
  <si>
    <t>درصد به کل دارایی ها</t>
  </si>
  <si>
    <t>‫جمع</t>
  </si>
  <si>
    <t>طی بهمن ماه 1398</t>
  </si>
  <si>
    <t>از ابتدای سال مالی تا پایان بهمن ماه 1398</t>
  </si>
  <si>
    <t xml:space="preserve">   درآمد حاصل از سرمایه گذاری در اوراق بهادار با درآمد ثابت</t>
  </si>
  <si>
    <t xml:space="preserve">   سایر درآمدها</t>
  </si>
  <si>
    <t>ریال</t>
  </si>
  <si>
    <t xml:space="preserve"> 2-1-سرمایه‌گذاری در اوراق بهادار با درآمد ثابت یا علی‌الحساب</t>
  </si>
  <si>
    <t>درصد</t>
  </si>
  <si>
    <t xml:space="preserve"> 1-2-درآمد حاصل از سرمایه گذاری در سهام و حق تقدم سهام:  </t>
  </si>
  <si>
    <t>اوراق بهادار با درآمد ثابت</t>
  </si>
  <si>
    <t>طی آذر ماه 1399</t>
  </si>
  <si>
    <t>از ابتدای سال مالی تا پایان آذر ماه 1399</t>
  </si>
  <si>
    <r>
      <rPr>
        <sz val="36"/>
        <rFont val="IranNastaliq"/>
        <family val="1"/>
      </rPr>
      <t>گزارش صورت وضعیت پرتفوی ماهانه</t>
    </r>
    <r>
      <rPr>
        <sz val="28"/>
        <rFont val="IranNastaliq"/>
        <family val="1"/>
      </rPr>
      <t xml:space="preserve">
</t>
    </r>
    <r>
      <rPr>
        <sz val="16"/>
        <rFont val="IranNastaliq"/>
        <family val="1"/>
      </rPr>
      <t xml:space="preserve">
صندوق سرمایه گذاری اختصاصی بازارگردانی خبرگان اهداف
اسفند 99</t>
    </r>
  </si>
  <si>
    <t>صندوق سرمایه‌گذاری اختصاصی بازارگردانی خبرگان اهداف</t>
  </si>
  <si>
    <t>1399/11/30</t>
  </si>
  <si>
    <t>1399/12/30</t>
  </si>
  <si>
    <t>برای ماه منتهی به اسفند ماه 1399</t>
  </si>
  <si>
    <t>پالایش نفت اصفهان</t>
  </si>
  <si>
    <t>پتروشیمی مارون</t>
  </si>
  <si>
    <t>پتروشیمی‌ خارک‌</t>
  </si>
  <si>
    <t>توسعه مسیر برق گیلان</t>
  </si>
  <si>
    <t>سرمایه‌گذاری‌ صنعت‌ نفت‌</t>
  </si>
  <si>
    <t>گروه توسعه مالی مهر آیندگان</t>
  </si>
  <si>
    <t>مهندسی و ساختمان صنایع نفت</t>
  </si>
  <si>
    <t>نفت سپاهان</t>
  </si>
  <si>
    <t>بانک تجارت کار</t>
  </si>
  <si>
    <t xml:space="preserve">بانک تجارت </t>
  </si>
  <si>
    <t>156385824</t>
  </si>
  <si>
    <t>156385859</t>
  </si>
  <si>
    <t>156358290</t>
  </si>
  <si>
    <t>156358371</t>
  </si>
  <si>
    <t>156385921</t>
  </si>
  <si>
    <t>156385948</t>
  </si>
  <si>
    <t>156385972</t>
  </si>
  <si>
    <t>156385980</t>
  </si>
  <si>
    <t>156385964</t>
  </si>
  <si>
    <t>سپرده کوتاه مدت</t>
  </si>
  <si>
    <t>حساب جاری</t>
  </si>
  <si>
    <t>1399/01/26</t>
  </si>
  <si>
    <t>1399/03/21</t>
  </si>
  <si>
    <t>1399/03/20</t>
  </si>
  <si>
    <t>1399/06/31</t>
  </si>
  <si>
    <t>1399/08/03</t>
  </si>
  <si>
    <t>1399/12/01</t>
  </si>
  <si>
    <t xml:space="preserve"> 1-2-2سود  سپرده بانکی</t>
  </si>
  <si>
    <t>1399/09/15</t>
  </si>
  <si>
    <t>طی اسفند ماه 1399</t>
  </si>
  <si>
    <t>از ابتدای سال مالی تا پایان اسفند ماه 1399</t>
  </si>
  <si>
    <t>اسنادخزانه-م18بودجه98-010614</t>
  </si>
  <si>
    <t>طی اسقند ماه 1399</t>
  </si>
  <si>
    <t>از ابتدای سال مالی تا پایان اسقند ماه 1399</t>
  </si>
  <si>
    <t>معین برای سایر درآمدهای تنزیل سود بانک</t>
  </si>
  <si>
    <t>تعدیل کارمزد کارگزار</t>
  </si>
  <si>
    <t xml:space="preserve">1-1-سرمایه‌گذاری در سهام </t>
  </si>
  <si>
    <t xml:space="preserve">   درآمد حاصل از سرمایه گذاری در سهام </t>
  </si>
  <si>
    <t xml:space="preserve">   درآمد حاصل از سرمایه گذاری در سپرده بانکی </t>
  </si>
  <si>
    <t>از ابتدای سال مالی تا پایان اسفند ماه سال 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</si>
</sst>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-_ر_ي_ا_ل_ ;_ * #,##0.00\-_ر_ي_ا_ل_ ;_ * &quot;-&quot;??_-_ر_ي_ا_ل_ ;_ @_ "/>
    <numFmt numFmtId="165" formatCode="#,##0_-;[Red]\(#,###\)"/>
    <numFmt numFmtId="166" formatCode="_-* #,##0_-;_-* #,##0\-;_-* &quot;-&quot;??_-;_-@_-"/>
    <numFmt numFmtId="167" formatCode="_ * #,##0_-_ر_ي_ا_ل_ ;_ * #,##0\-_ر_ي_ا_ل_ ;_ * &quot;-&quot;??_-_ر_ي_ا_ل_ ;_ @_ "/>
    <numFmt numFmtId="168" formatCode="_(* #,##0_);_(* \(#,##0\);_(* &quot;-&quot;??_);_(@_)"/>
    <numFmt numFmtId="169" formatCode="0.000%"/>
    <numFmt numFmtId="170" formatCode="0.0%"/>
    <numFmt numFmtId="171" formatCode="\-"/>
    <numFmt numFmtId="172" formatCode="0.0000%"/>
    <numFmt numFmtId="173" formatCode="0.00000%"/>
  </numFmts>
  <fonts count="52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sz val="9"/>
      <color theme="1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sz val="11"/>
      <color rgb="FF0062AC"/>
      <name val="B Nazanin"/>
      <charset val="178"/>
    </font>
    <font>
      <sz val="9"/>
      <color rgb="FF000000"/>
      <name val="Tahoma"/>
      <family val="2"/>
    </font>
    <font>
      <sz val="12"/>
      <color theme="1"/>
      <name val="B Nazanin"/>
      <charset val="178"/>
    </font>
    <font>
      <sz val="14"/>
      <color theme="1"/>
      <name val="B Nazanin"/>
      <charset val="178"/>
    </font>
    <font>
      <sz val="14"/>
      <color theme="1"/>
      <name val="Calibri"/>
      <family val="2"/>
      <charset val="178"/>
      <scheme val="minor"/>
    </font>
    <font>
      <sz val="12"/>
      <name val="B Nazanin"/>
      <charset val="178"/>
    </font>
    <font>
      <sz val="11"/>
      <color indexed="8"/>
      <name val="B Nazanin"/>
      <charset val="178"/>
    </font>
    <font>
      <sz val="10"/>
      <name val="B Nazanin"/>
      <charset val="178"/>
    </font>
    <font>
      <sz val="12"/>
      <name val="B Nazanin"/>
      <charset val="178"/>
    </font>
    <font>
      <b/>
      <sz val="14"/>
      <color rgb="FF0062AC"/>
      <name val="B Nazanin"/>
      <charset val="178"/>
    </font>
    <font>
      <b/>
      <sz val="9"/>
      <color rgb="FF005EBB"/>
      <name val="Tahoma"/>
      <family val="2"/>
    </font>
    <font>
      <sz val="12"/>
      <color theme="1"/>
      <name val="Calibri"/>
      <family val="2"/>
      <charset val="178"/>
      <scheme val="minor"/>
    </font>
    <font>
      <sz val="9"/>
      <color rgb="FF005EBB"/>
      <name val="Tahoma"/>
      <family val="2"/>
    </font>
    <font>
      <sz val="12"/>
      <name val="B Nazanin"/>
      <charset val="178"/>
    </font>
    <font>
      <b/>
      <sz val="11"/>
      <color rgb="FF0062AC"/>
      <name val="B Nazanin"/>
      <charset val="178"/>
    </font>
    <font>
      <sz val="11"/>
      <name val="B Nazanin"/>
      <charset val="178"/>
    </font>
    <font>
      <sz val="11"/>
      <color rgb="FF000000"/>
      <name val="Tahoma"/>
      <family val="2"/>
    </font>
    <font>
      <sz val="11"/>
      <color rgb="FF005EBB"/>
      <name val="Tahoma"/>
      <family val="2"/>
    </font>
    <font>
      <b/>
      <sz val="9"/>
      <color rgb="FF000000"/>
      <name val="B Nazanin"/>
      <charset val="178"/>
    </font>
    <font>
      <sz val="9"/>
      <color rgb="FF000000"/>
      <name val="B Nazanin"/>
      <charset val="178"/>
    </font>
    <font>
      <b/>
      <sz val="14"/>
      <color theme="1"/>
      <name val="B Nazanin"/>
      <charset val="178"/>
    </font>
    <font>
      <b/>
      <sz val="11"/>
      <name val="B Nazanin"/>
      <charset val="178"/>
    </font>
    <font>
      <b/>
      <sz val="11"/>
      <color rgb="FFFF0000"/>
      <name val="B Nazanin"/>
      <charset val="178"/>
    </font>
    <font>
      <sz val="11"/>
      <color rgb="FFFF0000"/>
      <name val="B Nazanin"/>
      <charset val="178"/>
    </font>
    <font>
      <sz val="9"/>
      <color rgb="FFFF0000"/>
      <name val="B Nazanin"/>
      <charset val="178"/>
    </font>
    <font>
      <sz val="8"/>
      <color theme="1"/>
      <name val="B Nazanin"/>
      <charset val="178"/>
    </font>
    <font>
      <sz val="16"/>
      <name val="IranNastaliq"/>
      <family val="1"/>
    </font>
    <font>
      <sz val="36"/>
      <name val="IranNastaliq"/>
      <family val="1"/>
    </font>
    <font>
      <sz val="28"/>
      <name val="IranNastaliq"/>
      <family val="1"/>
    </font>
    <font>
      <sz val="10"/>
      <color rgb="FFFF0000"/>
      <name val="B Nazanin"/>
      <charset val="178"/>
    </font>
    <font>
      <sz val="9"/>
      <color rgb="FF0070C0"/>
      <name val="Tahoma"/>
      <family val="2"/>
    </font>
    <font>
      <sz val="9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  <fill>
      <patternFill patternType="solid">
        <fgColor rgb="FFF0F9FD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459">
    <xf numFmtId="0" fontId="0" fillId="0" borderId="0" xfId="0"/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 readingOrder="2"/>
    </xf>
    <xf numFmtId="0" fontId="2" fillId="0" borderId="0" xfId="0" applyFont="1" applyAlignment="1">
      <alignment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wrapText="1"/>
    </xf>
    <xf numFmtId="0" fontId="7" fillId="0" borderId="0" xfId="0" applyFont="1" applyBorder="1"/>
    <xf numFmtId="0" fontId="5" fillId="0" borderId="0" xfId="0" applyFont="1" applyBorder="1" applyAlignment="1"/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readingOrder="2"/>
    </xf>
    <xf numFmtId="49" fontId="5" fillId="0" borderId="0" xfId="0" applyNumberFormat="1" applyFont="1" applyAlignment="1">
      <alignment horizontal="center" vertical="center" readingOrder="2"/>
    </xf>
    <xf numFmtId="0" fontId="11" fillId="0" borderId="0" xfId="0" applyFont="1"/>
    <xf numFmtId="0" fontId="3" fillId="0" borderId="0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6" fontId="5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 wrapText="1" readingOrder="2"/>
    </xf>
    <xf numFmtId="0" fontId="19" fillId="0" borderId="0" xfId="0" applyFont="1" applyAlignment="1">
      <alignment horizontal="right" vertical="center" wrapText="1" readingOrder="2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20" fillId="0" borderId="0" xfId="0" applyFont="1" applyAlignment="1">
      <alignment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10" fontId="5" fillId="0" borderId="0" xfId="2" applyNumberFormat="1" applyFont="1" applyAlignment="1">
      <alignment horizontal="center" vertical="center" readingOrder="2"/>
    </xf>
    <xf numFmtId="10" fontId="1" fillId="0" borderId="2" xfId="0" applyNumberFormat="1" applyFont="1" applyBorder="1" applyAlignment="1">
      <alignment horizontal="center" vertical="center" readingOrder="2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 wrapText="1"/>
    </xf>
    <xf numFmtId="165" fontId="0" fillId="0" borderId="0" xfId="0" applyNumberFormat="1"/>
    <xf numFmtId="0" fontId="5" fillId="0" borderId="0" xfId="0" applyFont="1" applyFill="1"/>
    <xf numFmtId="0" fontId="5" fillId="0" borderId="1" xfId="0" applyFont="1" applyFill="1" applyBorder="1"/>
    <xf numFmtId="0" fontId="18" fillId="0" borderId="0" xfId="0" applyFont="1" applyFill="1" applyBorder="1" applyAlignment="1">
      <alignment vertical="center" wrapText="1" readingOrder="2"/>
    </xf>
    <xf numFmtId="0" fontId="2" fillId="0" borderId="0" xfId="0" applyFont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Border="1" applyAlignment="1">
      <alignment vertical="center" wrapText="1"/>
    </xf>
    <xf numFmtId="165" fontId="5" fillId="0" borderId="6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67" fontId="2" fillId="0" borderId="0" xfId="1" applyNumberFormat="1" applyFont="1" applyFill="1"/>
    <xf numFmtId="10" fontId="5" fillId="0" borderId="0" xfId="2" applyNumberFormat="1" applyFont="1" applyFill="1" applyBorder="1" applyAlignment="1">
      <alignment horizontal="center" vertical="center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/>
    <xf numFmtId="165" fontId="17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 readingOrder="2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7" fillId="0" borderId="0" xfId="0" applyNumberFormat="1" applyFont="1" applyFill="1"/>
    <xf numFmtId="10" fontId="0" fillId="0" borderId="0" xfId="2" applyNumberFormat="1" applyFont="1"/>
    <xf numFmtId="167" fontId="2" fillId="0" borderId="0" xfId="1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165" fontId="22" fillId="0" borderId="0" xfId="0" applyNumberFormat="1" applyFont="1" applyFill="1" applyBorder="1" applyAlignment="1">
      <alignment horizontal="center" vertical="center"/>
    </xf>
    <xf numFmtId="165" fontId="22" fillId="0" borderId="6" xfId="0" applyNumberFormat="1" applyFont="1" applyFill="1" applyBorder="1" applyAlignment="1">
      <alignment horizontal="center" vertical="center"/>
    </xf>
    <xf numFmtId="0" fontId="22" fillId="0" borderId="0" xfId="0" applyFont="1"/>
    <xf numFmtId="0" fontId="5" fillId="0" borderId="1" xfId="0" applyFont="1" applyBorder="1"/>
    <xf numFmtId="0" fontId="17" fillId="0" borderId="0" xfId="0" applyFont="1" applyBorder="1"/>
    <xf numFmtId="166" fontId="17" fillId="0" borderId="0" xfId="1" applyNumberFormat="1" applyFont="1" applyFill="1" applyBorder="1" applyAlignment="1">
      <alignment vertical="center"/>
    </xf>
    <xf numFmtId="37" fontId="25" fillId="0" borderId="0" xfId="0" applyNumberFormat="1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7" fontId="28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7" fontId="0" fillId="0" borderId="0" xfId="1" applyNumberFormat="1" applyFont="1"/>
    <xf numFmtId="9" fontId="0" fillId="0" borderId="0" xfId="2" applyFont="1"/>
    <xf numFmtId="168" fontId="23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readingOrder="2"/>
    </xf>
    <xf numFmtId="166" fontId="2" fillId="0" borderId="0" xfId="1" applyNumberFormat="1" applyFont="1" applyFill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9" fontId="5" fillId="0" borderId="6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167" fontId="2" fillId="0" borderId="0" xfId="1" applyNumberFormat="1" applyFont="1" applyFill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7" fontId="2" fillId="0" borderId="0" xfId="1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5" fontId="7" fillId="0" borderId="0" xfId="0" applyNumberFormat="1" applyFont="1" applyFill="1"/>
    <xf numFmtId="3" fontId="21" fillId="3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66" fontId="23" fillId="0" borderId="0" xfId="1" applyNumberFormat="1" applyFont="1" applyFill="1" applyAlignment="1">
      <alignment horizontal="center" vertical="center"/>
    </xf>
    <xf numFmtId="3" fontId="30" fillId="3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/>
    <xf numFmtId="3" fontId="26" fillId="0" borderId="0" xfId="0" applyNumberFormat="1" applyFont="1"/>
    <xf numFmtId="165" fontId="7" fillId="0" borderId="0" xfId="0" applyNumberFormat="1" applyFont="1" applyBorder="1"/>
    <xf numFmtId="3" fontId="0" fillId="0" borderId="0" xfId="0" applyNumberFormat="1" applyBorder="1"/>
    <xf numFmtId="3" fontId="21" fillId="3" borderId="0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24" fillId="0" borderId="0" xfId="0" applyFont="1"/>
    <xf numFmtId="168" fontId="22" fillId="0" borderId="0" xfId="0" applyNumberFormat="1" applyFont="1" applyFill="1" applyBorder="1" applyAlignment="1">
      <alignment horizontal="center" vertic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37" fontId="0" fillId="0" borderId="0" xfId="0" applyNumberFormat="1"/>
    <xf numFmtId="168" fontId="31" fillId="0" borderId="6" xfId="1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165" fontId="17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21" fillId="0" borderId="0" xfId="0" applyNumberFormat="1" applyFont="1"/>
    <xf numFmtId="3" fontId="21" fillId="0" borderId="0" xfId="0" applyNumberFormat="1" applyFont="1" applyBorder="1"/>
    <xf numFmtId="169" fontId="0" fillId="0" borderId="0" xfId="2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65" fontId="5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3" fontId="2" fillId="0" borderId="0" xfId="0" applyNumberFormat="1" applyFont="1" applyAlignment="1">
      <alignment horizontal="center"/>
    </xf>
    <xf numFmtId="0" fontId="21" fillId="0" borderId="0" xfId="0" applyFont="1"/>
    <xf numFmtId="3" fontId="0" fillId="0" borderId="0" xfId="0" applyNumberFormat="1" applyFill="1"/>
    <xf numFmtId="165" fontId="21" fillId="0" borderId="0" xfId="0" applyNumberFormat="1" applyFont="1"/>
    <xf numFmtId="165" fontId="19" fillId="0" borderId="2" xfId="0" applyNumberFormat="1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167" fontId="2" fillId="0" borderId="0" xfId="1" applyNumberFormat="1" applyFont="1" applyAlignment="1">
      <alignment horizontal="center" vertical="center" wrapText="1" readingOrder="2"/>
    </xf>
    <xf numFmtId="167" fontId="2" fillId="0" borderId="0" xfId="1" applyNumberFormat="1" applyFont="1" applyAlignment="1">
      <alignment vertical="center" wrapText="1" readingOrder="2"/>
    </xf>
    <xf numFmtId="0" fontId="25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readingOrder="2"/>
    </xf>
    <xf numFmtId="167" fontId="2" fillId="0" borderId="0" xfId="1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 readingOrder="2"/>
    </xf>
    <xf numFmtId="0" fontId="1" fillId="0" borderId="0" xfId="0" applyFont="1" applyAlignment="1">
      <alignment vertical="center" wrapText="1"/>
    </xf>
    <xf numFmtId="0" fontId="0" fillId="0" borderId="0" xfId="0"/>
    <xf numFmtId="37" fontId="35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/>
    </xf>
    <xf numFmtId="10" fontId="5" fillId="0" borderId="6" xfId="2" applyNumberFormat="1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7" fontId="5" fillId="0" borderId="0" xfId="0" applyNumberFormat="1" applyFont="1" applyFill="1"/>
    <xf numFmtId="0" fontId="9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19" fillId="0" borderId="1" xfId="0" applyFont="1" applyFill="1" applyBorder="1" applyAlignment="1">
      <alignment horizontal="center" vertical="center" wrapText="1" readingOrder="2"/>
    </xf>
    <xf numFmtId="0" fontId="18" fillId="0" borderId="4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 readingOrder="2"/>
    </xf>
    <xf numFmtId="10" fontId="5" fillId="0" borderId="0" xfId="0" applyNumberFormat="1" applyFont="1" applyFill="1" applyBorder="1" applyAlignment="1">
      <alignment horizontal="center" vertical="center"/>
    </xf>
    <xf numFmtId="3" fontId="36" fillId="0" borderId="0" xfId="0" applyNumberFormat="1" applyFont="1"/>
    <xf numFmtId="3" fontId="5" fillId="0" borderId="0" xfId="0" applyNumberFormat="1" applyFont="1" applyFill="1"/>
    <xf numFmtId="3" fontId="37" fillId="0" borderId="0" xfId="0" applyNumberFormat="1" applyFont="1"/>
    <xf numFmtId="0" fontId="38" fillId="0" borderId="1" xfId="0" applyFont="1" applyBorder="1" applyAlignment="1">
      <alignment horizontal="right" vertical="center" wrapText="1" readingOrder="2"/>
    </xf>
    <xf numFmtId="166" fontId="17" fillId="0" borderId="0" xfId="1" applyNumberFormat="1" applyFont="1" applyFill="1" applyAlignment="1">
      <alignment vertical="center"/>
    </xf>
    <xf numFmtId="0" fontId="39" fillId="0" borderId="0" xfId="0" applyFont="1" applyAlignment="1">
      <alignment horizontal="center" vertical="center" wrapText="1" readingOrder="2"/>
    </xf>
    <xf numFmtId="0" fontId="17" fillId="0" borderId="0" xfId="0" applyFont="1" applyAlignment="1">
      <alignment horizontal="right"/>
    </xf>
    <xf numFmtId="165" fontId="17" fillId="0" borderId="0" xfId="0" applyNumberFormat="1" applyFont="1"/>
    <xf numFmtId="165" fontId="17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3" fontId="39" fillId="0" borderId="0" xfId="0" applyNumberFormat="1" applyFont="1" applyFill="1"/>
    <xf numFmtId="3" fontId="2" fillId="0" borderId="0" xfId="0" applyNumberFormat="1" applyFont="1" applyFill="1"/>
    <xf numFmtId="167" fontId="1" fillId="0" borderId="2" xfId="1" applyNumberFormat="1" applyFont="1" applyBorder="1" applyAlignment="1">
      <alignment horizontal="center" vertical="center" readingOrder="2"/>
    </xf>
    <xf numFmtId="0" fontId="1" fillId="0" borderId="1" xfId="0" applyFont="1" applyBorder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 readingOrder="2"/>
    </xf>
    <xf numFmtId="9" fontId="22" fillId="0" borderId="0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1" fillId="0" borderId="0" xfId="0" applyFont="1"/>
    <xf numFmtId="9" fontId="22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7" fontId="5" fillId="0" borderId="0" xfId="1" applyNumberFormat="1" applyFont="1"/>
    <xf numFmtId="167" fontId="5" fillId="0" borderId="0" xfId="1" applyNumberFormat="1" applyFont="1" applyBorder="1"/>
    <xf numFmtId="0" fontId="39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/>
    </xf>
    <xf numFmtId="10" fontId="19" fillId="0" borderId="0" xfId="2" applyNumberFormat="1" applyFont="1" applyAlignment="1">
      <alignment horizontal="center" vertical="center" wrapText="1" readingOrder="2"/>
    </xf>
    <xf numFmtId="0" fontId="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 wrapText="1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 readingOrder="2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 readingOrder="2"/>
    </xf>
    <xf numFmtId="0" fontId="9" fillId="0" borderId="1" xfId="0" applyFont="1" applyBorder="1" applyAlignment="1">
      <alignment vertical="center" wrapText="1" readingOrder="2"/>
    </xf>
    <xf numFmtId="0" fontId="9" fillId="0" borderId="0" xfId="0" applyFont="1" applyBorder="1"/>
    <xf numFmtId="9" fontId="5" fillId="0" borderId="0" xfId="2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7" fontId="19" fillId="0" borderId="0" xfId="0" applyNumberFormat="1" applyFont="1" applyBorder="1" applyAlignment="1">
      <alignment horizontal="center" vertical="center" wrapText="1" readingOrder="2"/>
    </xf>
    <xf numFmtId="0" fontId="19" fillId="0" borderId="0" xfId="0" applyFont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readingOrder="2"/>
    </xf>
    <xf numFmtId="0" fontId="10" fillId="0" borderId="0" xfId="0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 readingOrder="2"/>
    </xf>
    <xf numFmtId="17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37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Border="1"/>
    <xf numFmtId="0" fontId="22" fillId="0" borderId="0" xfId="0" applyFont="1" applyBorder="1"/>
    <xf numFmtId="0" fontId="0" fillId="0" borderId="0" xfId="0"/>
    <xf numFmtId="0" fontId="19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171" fontId="22" fillId="0" borderId="0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 readingOrder="2"/>
    </xf>
    <xf numFmtId="166" fontId="44" fillId="0" borderId="0" xfId="1" applyNumberFormat="1" applyFont="1" applyFill="1" applyAlignment="1">
      <alignment vertical="center"/>
    </xf>
    <xf numFmtId="0" fontId="43" fillId="0" borderId="0" xfId="0" applyFont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67" fontId="38" fillId="0" borderId="0" xfId="1" applyNumberFormat="1" applyFont="1" applyBorder="1" applyAlignment="1">
      <alignment vertical="center" wrapText="1" readingOrder="2"/>
    </xf>
    <xf numFmtId="167" fontId="17" fillId="0" borderId="0" xfId="1" applyNumberFormat="1" applyFont="1" applyAlignment="1">
      <alignment vertical="center" wrapText="1"/>
    </xf>
    <xf numFmtId="167" fontId="17" fillId="0" borderId="0" xfId="1" applyNumberFormat="1" applyFont="1"/>
    <xf numFmtId="0" fontId="5" fillId="0" borderId="0" xfId="0" applyFont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5" fillId="0" borderId="1" xfId="0" applyFont="1" applyFill="1" applyBorder="1" applyAlignment="1">
      <alignment horizontal="center" vertical="center" wrapText="1" readingOrder="2"/>
    </xf>
    <xf numFmtId="0" fontId="9" fillId="0" borderId="4" xfId="0" applyFont="1" applyFill="1" applyBorder="1" applyAlignment="1">
      <alignment horizontal="center" vertical="center" wrapText="1" readingOrder="2"/>
    </xf>
    <xf numFmtId="0" fontId="9" fillId="0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center" vertical="center" wrapText="1" readingOrder="2"/>
    </xf>
    <xf numFmtId="3" fontId="32" fillId="0" borderId="0" xfId="0" applyNumberFormat="1" applyFont="1"/>
    <xf numFmtId="167" fontId="2" fillId="0" borderId="0" xfId="1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165" fontId="5" fillId="0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Alignment="1">
      <alignment horizontal="center" vertical="center"/>
    </xf>
    <xf numFmtId="171" fontId="5" fillId="0" borderId="6" xfId="0" applyNumberFormat="1" applyFont="1" applyFill="1" applyBorder="1" applyAlignment="1">
      <alignment horizontal="center" vertical="center"/>
    </xf>
    <xf numFmtId="171" fontId="5" fillId="0" borderId="0" xfId="1" applyNumberFormat="1" applyFont="1" applyFill="1" applyAlignment="1">
      <alignment vertical="center"/>
    </xf>
    <xf numFmtId="165" fontId="2" fillId="0" borderId="0" xfId="0" applyNumberFormat="1" applyFont="1" applyFill="1"/>
    <xf numFmtId="171" fontId="22" fillId="0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Alignment="1"/>
    <xf numFmtId="3" fontId="0" fillId="0" borderId="0" xfId="0" applyNumberFormat="1" applyFill="1" applyBorder="1"/>
    <xf numFmtId="0" fontId="45" fillId="0" borderId="0" xfId="0" applyFont="1" applyAlignment="1">
      <alignment horizontal="center" vertical="center"/>
    </xf>
    <xf numFmtId="165" fontId="5" fillId="0" borderId="0" xfId="0" applyNumberFormat="1" applyFont="1"/>
    <xf numFmtId="10" fontId="27" fillId="0" borderId="0" xfId="0" applyNumberFormat="1" applyFont="1" applyAlignment="1">
      <alignment horizontal="center" vertical="center"/>
    </xf>
    <xf numFmtId="170" fontId="2" fillId="0" borderId="0" xfId="2" applyNumberFormat="1" applyFont="1" applyBorder="1" applyAlignment="1">
      <alignment horizontal="center" vertical="center" wrapText="1" readingOrder="2"/>
    </xf>
    <xf numFmtId="170" fontId="2" fillId="0" borderId="6" xfId="2" applyNumberFormat="1" applyFont="1" applyBorder="1" applyAlignment="1">
      <alignment horizontal="center" vertical="center" wrapText="1" readingOrder="2"/>
    </xf>
    <xf numFmtId="172" fontId="27" fillId="0" borderId="0" xfId="0" applyNumberFormat="1" applyFont="1" applyAlignment="1">
      <alignment horizontal="center" vertical="center"/>
    </xf>
    <xf numFmtId="0" fontId="49" fillId="0" borderId="0" xfId="0" applyFont="1" applyBorder="1"/>
    <xf numFmtId="0" fontId="9" fillId="0" borderId="0" xfId="0" applyFont="1" applyAlignment="1">
      <alignment horizontal="center" vertical="center" readingOrder="2"/>
    </xf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10" fontId="2" fillId="0" borderId="0" xfId="2" applyNumberFormat="1" applyFont="1" applyBorder="1" applyAlignment="1">
      <alignment horizontal="center" vertical="center" wrapText="1" readingOrder="2"/>
    </xf>
    <xf numFmtId="165" fontId="22" fillId="0" borderId="6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 readingOrder="2"/>
    </xf>
    <xf numFmtId="3" fontId="21" fillId="0" borderId="0" xfId="0" applyNumberFormat="1" applyFont="1"/>
    <xf numFmtId="0" fontId="9" fillId="0" borderId="0" xfId="0" applyFont="1" applyBorder="1" applyAlignment="1">
      <alignment horizontal="center" vertical="center" wrapText="1" readingOrder="2"/>
    </xf>
    <xf numFmtId="166" fontId="9" fillId="0" borderId="0" xfId="1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readingOrder="2"/>
    </xf>
    <xf numFmtId="10" fontId="9" fillId="0" borderId="0" xfId="0" applyNumberFormat="1" applyFont="1" applyBorder="1" applyAlignment="1">
      <alignment horizontal="center" vertical="center" wrapText="1" readingOrder="2"/>
    </xf>
    <xf numFmtId="3" fontId="19" fillId="0" borderId="0" xfId="0" applyNumberFormat="1" applyFont="1"/>
    <xf numFmtId="0" fontId="9" fillId="0" borderId="0" xfId="0" applyFont="1" applyAlignment="1">
      <alignment horizontal="right" vertical="center" wrapText="1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wrapText="1" readingOrder="2"/>
    </xf>
    <xf numFmtId="167" fontId="9" fillId="0" borderId="0" xfId="1" applyNumberFormat="1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Fill="1" applyBorder="1" applyAlignment="1">
      <alignment horizontal="center" vertical="center" wrapText="1"/>
    </xf>
    <xf numFmtId="10" fontId="5" fillId="0" borderId="6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 readingOrder="2"/>
    </xf>
    <xf numFmtId="9" fontId="5" fillId="0" borderId="0" xfId="2" applyFont="1" applyBorder="1" applyAlignment="1">
      <alignment horizontal="center" vertical="center" wrapText="1"/>
    </xf>
    <xf numFmtId="0" fontId="9" fillId="0" borderId="0" xfId="0" applyFont="1"/>
    <xf numFmtId="171" fontId="5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 readingOrder="2"/>
    </xf>
    <xf numFmtId="10" fontId="35" fillId="0" borderId="0" xfId="2" applyNumberFormat="1" applyFont="1" applyFill="1" applyBorder="1" applyAlignment="1">
      <alignment horizontal="center" vertical="center"/>
    </xf>
    <xf numFmtId="166" fontId="41" fillId="0" borderId="0" xfId="1" applyNumberFormat="1" applyFont="1" applyFill="1" applyBorder="1" applyAlignment="1">
      <alignment vertical="center"/>
    </xf>
    <xf numFmtId="0" fontId="41" fillId="0" borderId="0" xfId="0" applyFont="1" applyAlignment="1">
      <alignment horizontal="center"/>
    </xf>
    <xf numFmtId="3" fontId="35" fillId="0" borderId="0" xfId="0" applyNumberFormat="1" applyFont="1"/>
    <xf numFmtId="0" fontId="41" fillId="0" borderId="0" xfId="0" applyFont="1" applyBorder="1" applyAlignment="1">
      <alignment horizontal="center" vertical="center" wrapText="1" readingOrder="2"/>
    </xf>
    <xf numFmtId="10" fontId="41" fillId="0" borderId="0" xfId="0" applyNumberFormat="1" applyFont="1" applyBorder="1" applyAlignment="1">
      <alignment horizontal="center" vertical="center" wrapText="1" readingOrder="2"/>
    </xf>
    <xf numFmtId="3" fontId="21" fillId="0" borderId="0" xfId="0" applyNumberFormat="1" applyFont="1" applyFill="1" applyBorder="1" applyAlignment="1">
      <alignment vertical="center"/>
    </xf>
    <xf numFmtId="0" fontId="34" fillId="0" borderId="0" xfId="0" applyFont="1" applyAlignment="1">
      <alignment vertical="center" readingOrder="2"/>
    </xf>
    <xf numFmtId="0" fontId="35" fillId="0" borderId="0" xfId="0" applyFont="1" applyAlignment="1">
      <alignment horizontal="right" vertical="center" wrapText="1" readingOrder="2"/>
    </xf>
    <xf numFmtId="165" fontId="5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67" fontId="50" fillId="0" borderId="0" xfId="1" applyNumberFormat="1" applyFont="1"/>
    <xf numFmtId="165" fontId="25" fillId="0" borderId="6" xfId="0" applyNumberFormat="1" applyFont="1" applyFill="1" applyBorder="1" applyAlignment="1">
      <alignment horizontal="center" vertical="center"/>
    </xf>
    <xf numFmtId="3" fontId="51" fillId="4" borderId="0" xfId="0" applyNumberFormat="1" applyFont="1" applyFill="1" applyAlignment="1">
      <alignment vertical="center" wrapText="1"/>
    </xf>
    <xf numFmtId="165" fontId="0" fillId="4" borderId="0" xfId="0" applyNumberFormat="1" applyFill="1"/>
    <xf numFmtId="173" fontId="27" fillId="0" borderId="0" xfId="0" applyNumberFormat="1" applyFont="1" applyAlignment="1">
      <alignment horizontal="center" vertical="center"/>
    </xf>
    <xf numFmtId="170" fontId="27" fillId="0" borderId="0" xfId="0" applyNumberFormat="1" applyFont="1" applyAlignment="1">
      <alignment horizontal="center" vertical="center"/>
    </xf>
    <xf numFmtId="171" fontId="5" fillId="0" borderId="6" xfId="0" applyNumberFormat="1" applyFont="1" applyBorder="1" applyAlignment="1">
      <alignment horizontal="center" vertical="center"/>
    </xf>
    <xf numFmtId="171" fontId="9" fillId="0" borderId="0" xfId="0" applyNumberFormat="1" applyFont="1" applyAlignment="1">
      <alignment horizontal="center" vertical="center"/>
    </xf>
    <xf numFmtId="171" fontId="5" fillId="0" borderId="0" xfId="0" applyNumberFormat="1" applyFont="1" applyAlignment="1">
      <alignment horizontal="center" vertical="center" wrapText="1"/>
    </xf>
    <xf numFmtId="171" fontId="19" fillId="0" borderId="2" xfId="0" applyNumberFormat="1" applyFont="1" applyBorder="1" applyAlignment="1">
      <alignment horizontal="center" vertical="center" wrapText="1" readingOrder="2"/>
    </xf>
    <xf numFmtId="0" fontId="46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readingOrder="2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0" xfId="0" applyFont="1" applyBorder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167" fontId="5" fillId="0" borderId="0" xfId="1" applyNumberFormat="1" applyFont="1" applyBorder="1" applyAlignment="1">
      <alignment horizontal="center" vertical="center" readingOrder="2"/>
    </xf>
    <xf numFmtId="167" fontId="5" fillId="0" borderId="1" xfId="1" applyNumberFormat="1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 wrapText="1" readingOrder="2"/>
    </xf>
    <xf numFmtId="0" fontId="29" fillId="0" borderId="0" xfId="0" applyFont="1" applyAlignment="1">
      <alignment horizontal="right" vertical="center" readingOrder="2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 readingOrder="2"/>
    </xf>
    <xf numFmtId="167" fontId="5" fillId="0" borderId="3" xfId="1" applyNumberFormat="1" applyFont="1" applyFill="1" applyBorder="1" applyAlignment="1">
      <alignment horizontal="center" vertical="center" wrapText="1" readingOrder="2"/>
    </xf>
    <xf numFmtId="167" fontId="5" fillId="0" borderId="1" xfId="1" applyNumberFormat="1" applyFont="1" applyFill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8" fontId="17" fillId="0" borderId="0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readingOrder="2"/>
    </xf>
    <xf numFmtId="0" fontId="9" fillId="0" borderId="3" xfId="0" applyFont="1" applyBorder="1" applyAlignment="1">
      <alignment horizontal="center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0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9" fillId="0" borderId="0" xfId="0" applyFont="1" applyBorder="1" applyAlignment="1">
      <alignment horizontal="center" vertical="center" readingOrder="2"/>
    </xf>
    <xf numFmtId="0" fontId="40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readingOrder="2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34" fillId="0" borderId="0" xfId="0" applyFont="1" applyAlignment="1">
      <alignment horizontal="right" vertical="center" readingOrder="2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7" fontId="33" fillId="0" borderId="0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 readingOrder="2"/>
    </xf>
    <xf numFmtId="0" fontId="8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42" fillId="0" borderId="1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0" fontId="29" fillId="0" borderId="0" xfId="0" applyFont="1" applyFill="1" applyAlignment="1">
      <alignment horizontal="right" readingOrder="2"/>
    </xf>
    <xf numFmtId="0" fontId="6" fillId="0" borderId="0" xfId="0" applyFont="1" applyAlignment="1">
      <alignment horizontal="right" vertical="center" readingOrder="2"/>
    </xf>
    <xf numFmtId="0" fontId="9" fillId="0" borderId="3" xfId="0" applyFont="1" applyFill="1" applyBorder="1" applyAlignment="1">
      <alignment horizontal="center" vertical="center" wrapText="1" readingOrder="2"/>
    </xf>
    <xf numFmtId="0" fontId="9" fillId="0" borderId="0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 readingOrder="2"/>
    </xf>
    <xf numFmtId="0" fontId="18" fillId="0" borderId="0" xfId="0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horizontal="center" vertical="center" wrapText="1" readingOrder="2"/>
    </xf>
    <xf numFmtId="0" fontId="8" fillId="0" borderId="0" xfId="0" applyFont="1" applyFill="1" applyAlignment="1">
      <alignment horizontal="right" vertical="center" readingOrder="2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8" fillId="0" borderId="3" xfId="0" applyFont="1" applyBorder="1" applyAlignment="1">
      <alignment horizontal="center" vertical="center" wrapText="1" readingOrder="2"/>
    </xf>
    <xf numFmtId="0" fontId="34" fillId="0" borderId="0" xfId="0" applyFont="1" applyAlignment="1">
      <alignment horizontal="right" readingOrder="2"/>
    </xf>
    <xf numFmtId="0" fontId="42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5" fillId="0" borderId="3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7" fontId="17" fillId="0" borderId="0" xfId="1" applyNumberFormat="1" applyFont="1" applyBorder="1" applyAlignment="1">
      <alignment vertical="center" wrapText="1"/>
    </xf>
    <xf numFmtId="167" fontId="17" fillId="0" borderId="0" xfId="1" applyNumberFormat="1" applyFont="1" applyAlignment="1">
      <alignment vertical="center" wrapText="1"/>
    </xf>
    <xf numFmtId="0" fontId="3" fillId="0" borderId="4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76201</xdr:colOff>
      <xdr:row>18</xdr:row>
      <xdr:rowOff>57224</xdr:rowOff>
    </xdr:from>
    <xdr:to>
      <xdr:col>5</xdr:col>
      <xdr:colOff>600075</xdr:colOff>
      <xdr:row>21</xdr:row>
      <xdr:rowOff>190499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497FEA-833C-403D-BAEF-C09888DCC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038325" y="3486224"/>
          <a:ext cx="523874" cy="666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.saeedi/Desktop/4_5949310551489251279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 سهام"/>
      <sheetName val="اوراق"/>
      <sheetName val="گواهی سپرده"/>
      <sheetName val="سپرده"/>
      <sheetName val="درآمد سود سهام"/>
      <sheetName val="درآمدها"/>
      <sheetName val="دآمد سود سهام"/>
      <sheetName val="سود اوراق بهادار و سپرده بانکی"/>
      <sheetName val="درآمد ناشی ازفروش"/>
      <sheetName val="درآمد ناشی از تغییر قیمت اوراق "/>
      <sheetName val="درآمد سرمایه گذاری در سهام "/>
      <sheetName val="درآمد سرمایه گذاری در اوراق بها"/>
      <sheetName val="درآمد سپرده بانکی"/>
      <sheetName val="سایر درآمدها"/>
      <sheetName val="اوراق تبعی"/>
      <sheetName val="تعدیل قیمت"/>
    </sheetNames>
    <sheetDataSet>
      <sheetData sheetId="0"/>
      <sheetData sheetId="1">
        <row r="2">
          <cell r="Y2">
            <v>938240918066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2:J29"/>
  <sheetViews>
    <sheetView rightToLeft="1" zoomScaleNormal="100" workbookViewId="0">
      <selection activeCell="B2" sqref="B2:J29"/>
    </sheetView>
  </sheetViews>
  <sheetFormatPr defaultRowHeight="15"/>
  <cols>
    <col min="1" max="16384" width="9.140625" style="276"/>
  </cols>
  <sheetData>
    <row r="2" spans="2:10">
      <c r="B2" s="373" t="s">
        <v>92</v>
      </c>
      <c r="C2" s="373"/>
      <c r="D2" s="373"/>
      <c r="E2" s="373"/>
      <c r="F2" s="373"/>
      <c r="G2" s="373"/>
      <c r="H2" s="373"/>
      <c r="I2" s="373"/>
      <c r="J2" s="373"/>
    </row>
    <row r="3" spans="2:10">
      <c r="B3" s="373"/>
      <c r="C3" s="373"/>
      <c r="D3" s="373"/>
      <c r="E3" s="373"/>
      <c r="F3" s="373"/>
      <c r="G3" s="373"/>
      <c r="H3" s="373"/>
      <c r="I3" s="373"/>
      <c r="J3" s="373"/>
    </row>
    <row r="4" spans="2:10">
      <c r="B4" s="373"/>
      <c r="C4" s="373"/>
      <c r="D4" s="373"/>
      <c r="E4" s="373"/>
      <c r="F4" s="373"/>
      <c r="G4" s="373"/>
      <c r="H4" s="373"/>
      <c r="I4" s="373"/>
      <c r="J4" s="373"/>
    </row>
    <row r="5" spans="2:10">
      <c r="B5" s="373"/>
      <c r="C5" s="373"/>
      <c r="D5" s="373"/>
      <c r="E5" s="373"/>
      <c r="F5" s="373"/>
      <c r="G5" s="373"/>
      <c r="H5" s="373"/>
      <c r="I5" s="373"/>
      <c r="J5" s="373"/>
    </row>
    <row r="6" spans="2:10">
      <c r="B6" s="373"/>
      <c r="C6" s="373"/>
      <c r="D6" s="373"/>
      <c r="E6" s="373"/>
      <c r="F6" s="373"/>
      <c r="G6" s="373"/>
      <c r="H6" s="373"/>
      <c r="I6" s="373"/>
      <c r="J6" s="373"/>
    </row>
    <row r="7" spans="2:10">
      <c r="B7" s="373"/>
      <c r="C7" s="373"/>
      <c r="D7" s="373"/>
      <c r="E7" s="373"/>
      <c r="F7" s="373"/>
      <c r="G7" s="373"/>
      <c r="H7" s="373"/>
      <c r="I7" s="373"/>
      <c r="J7" s="373"/>
    </row>
    <row r="8" spans="2:10">
      <c r="B8" s="373"/>
      <c r="C8" s="373"/>
      <c r="D8" s="373"/>
      <c r="E8" s="373"/>
      <c r="F8" s="373"/>
      <c r="G8" s="373"/>
      <c r="H8" s="373"/>
      <c r="I8" s="373"/>
      <c r="J8" s="373"/>
    </row>
    <row r="9" spans="2:10">
      <c r="B9" s="373"/>
      <c r="C9" s="373"/>
      <c r="D9" s="373"/>
      <c r="E9" s="373"/>
      <c r="F9" s="373"/>
      <c r="G9" s="373"/>
      <c r="H9" s="373"/>
      <c r="I9" s="373"/>
      <c r="J9" s="373"/>
    </row>
    <row r="10" spans="2:10">
      <c r="B10" s="373"/>
      <c r="C10" s="373"/>
      <c r="D10" s="373"/>
      <c r="E10" s="373"/>
      <c r="F10" s="373"/>
      <c r="G10" s="373"/>
      <c r="H10" s="373"/>
      <c r="I10" s="373"/>
      <c r="J10" s="373"/>
    </row>
    <row r="11" spans="2:10">
      <c r="B11" s="373"/>
      <c r="C11" s="373"/>
      <c r="D11" s="373"/>
      <c r="E11" s="373"/>
      <c r="F11" s="373"/>
      <c r="G11" s="373"/>
      <c r="H11" s="373"/>
      <c r="I11" s="373"/>
      <c r="J11" s="373"/>
    </row>
    <row r="12" spans="2:10">
      <c r="B12" s="373"/>
      <c r="C12" s="373"/>
      <c r="D12" s="373"/>
      <c r="E12" s="373"/>
      <c r="F12" s="373"/>
      <c r="G12" s="373"/>
      <c r="H12" s="373"/>
      <c r="I12" s="373"/>
      <c r="J12" s="373"/>
    </row>
    <row r="13" spans="2:10">
      <c r="B13" s="373"/>
      <c r="C13" s="373"/>
      <c r="D13" s="373"/>
      <c r="E13" s="373"/>
      <c r="F13" s="373"/>
      <c r="G13" s="373"/>
      <c r="H13" s="373"/>
      <c r="I13" s="373"/>
      <c r="J13" s="373"/>
    </row>
    <row r="14" spans="2:10">
      <c r="B14" s="373"/>
      <c r="C14" s="373"/>
      <c r="D14" s="373"/>
      <c r="E14" s="373"/>
      <c r="F14" s="373"/>
      <c r="G14" s="373"/>
      <c r="H14" s="373"/>
      <c r="I14" s="373"/>
      <c r="J14" s="373"/>
    </row>
    <row r="15" spans="2:10">
      <c r="B15" s="373"/>
      <c r="C15" s="373"/>
      <c r="D15" s="373"/>
      <c r="E15" s="373"/>
      <c r="F15" s="373"/>
      <c r="G15" s="373"/>
      <c r="H15" s="373"/>
      <c r="I15" s="373"/>
      <c r="J15" s="373"/>
    </row>
    <row r="16" spans="2:10">
      <c r="B16" s="373"/>
      <c r="C16" s="373"/>
      <c r="D16" s="373"/>
      <c r="E16" s="373"/>
      <c r="F16" s="373"/>
      <c r="G16" s="373"/>
      <c r="H16" s="373"/>
      <c r="I16" s="373"/>
      <c r="J16" s="373"/>
    </row>
    <row r="17" spans="2:10">
      <c r="B17" s="373"/>
      <c r="C17" s="373"/>
      <c r="D17" s="373"/>
      <c r="E17" s="373"/>
      <c r="F17" s="373"/>
      <c r="G17" s="373"/>
      <c r="H17" s="373"/>
      <c r="I17" s="373"/>
      <c r="J17" s="373"/>
    </row>
    <row r="18" spans="2:10">
      <c r="B18" s="373"/>
      <c r="C18" s="373"/>
      <c r="D18" s="373"/>
      <c r="E18" s="373"/>
      <c r="F18" s="373"/>
      <c r="G18" s="373"/>
      <c r="H18" s="373"/>
      <c r="I18" s="373"/>
      <c r="J18" s="373"/>
    </row>
    <row r="19" spans="2:10">
      <c r="B19" s="373"/>
      <c r="C19" s="373"/>
      <c r="D19" s="373"/>
      <c r="E19" s="373"/>
      <c r="F19" s="373"/>
      <c r="G19" s="373"/>
      <c r="H19" s="373"/>
      <c r="I19" s="373"/>
      <c r="J19" s="373"/>
    </row>
    <row r="20" spans="2:10">
      <c r="B20" s="373"/>
      <c r="C20" s="373"/>
      <c r="D20" s="373"/>
      <c r="E20" s="373"/>
      <c r="F20" s="373"/>
      <c r="G20" s="373"/>
      <c r="H20" s="373"/>
      <c r="I20" s="373"/>
      <c r="J20" s="373"/>
    </row>
    <row r="21" spans="2:10" ht="11.25" customHeight="1">
      <c r="B21" s="373"/>
      <c r="C21" s="373"/>
      <c r="D21" s="373"/>
      <c r="E21" s="373"/>
      <c r="F21" s="373"/>
      <c r="G21" s="373"/>
      <c r="H21" s="373"/>
      <c r="I21" s="373"/>
      <c r="J21" s="373"/>
    </row>
    <row r="22" spans="2:10">
      <c r="B22" s="373"/>
      <c r="C22" s="373"/>
      <c r="D22" s="373"/>
      <c r="E22" s="373"/>
      <c r="F22" s="373"/>
      <c r="G22" s="373"/>
      <c r="H22" s="373"/>
      <c r="I22" s="373"/>
      <c r="J22" s="373"/>
    </row>
    <row r="23" spans="2:10">
      <c r="B23" s="373"/>
      <c r="C23" s="373"/>
      <c r="D23" s="373"/>
      <c r="E23" s="373"/>
      <c r="F23" s="373"/>
      <c r="G23" s="373"/>
      <c r="H23" s="373"/>
      <c r="I23" s="373"/>
      <c r="J23" s="373"/>
    </row>
    <row r="24" spans="2:10">
      <c r="B24" s="373"/>
      <c r="C24" s="373"/>
      <c r="D24" s="373"/>
      <c r="E24" s="373"/>
      <c r="F24" s="373"/>
      <c r="G24" s="373"/>
      <c r="H24" s="373"/>
      <c r="I24" s="373"/>
      <c r="J24" s="373"/>
    </row>
    <row r="25" spans="2:10">
      <c r="B25" s="373"/>
      <c r="C25" s="373"/>
      <c r="D25" s="373"/>
      <c r="E25" s="373"/>
      <c r="F25" s="373"/>
      <c r="G25" s="373"/>
      <c r="H25" s="373"/>
      <c r="I25" s="373"/>
      <c r="J25" s="373"/>
    </row>
    <row r="26" spans="2:10">
      <c r="B26" s="373"/>
      <c r="C26" s="373"/>
      <c r="D26" s="373"/>
      <c r="E26" s="373"/>
      <c r="F26" s="373"/>
      <c r="G26" s="373"/>
      <c r="H26" s="373"/>
      <c r="I26" s="373"/>
      <c r="J26" s="373"/>
    </row>
    <row r="27" spans="2:10">
      <c r="B27" s="373"/>
      <c r="C27" s="373"/>
      <c r="D27" s="373"/>
      <c r="E27" s="373"/>
      <c r="F27" s="373"/>
      <c r="G27" s="373"/>
      <c r="H27" s="373"/>
      <c r="I27" s="373"/>
      <c r="J27" s="373"/>
    </row>
    <row r="28" spans="2:10">
      <c r="B28" s="373"/>
      <c r="C28" s="373"/>
      <c r="D28" s="373"/>
      <c r="E28" s="373"/>
      <c r="F28" s="373"/>
      <c r="G28" s="373"/>
      <c r="H28" s="373"/>
      <c r="I28" s="373"/>
      <c r="J28" s="373"/>
    </row>
    <row r="29" spans="2:10">
      <c r="B29" s="373"/>
      <c r="C29" s="373"/>
      <c r="D29" s="373"/>
      <c r="E29" s="373"/>
      <c r="F29" s="373"/>
      <c r="G29" s="373"/>
      <c r="H29" s="373"/>
      <c r="I29" s="373"/>
      <c r="J29" s="373"/>
    </row>
  </sheetData>
  <mergeCells count="1">
    <mergeCell ref="B2:J29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AA33"/>
  <sheetViews>
    <sheetView rightToLeft="1" view="pageBreakPreview" zoomScaleNormal="100" zoomScaleSheetLayoutView="100" workbookViewId="0">
      <selection activeCell="A4" sqref="A4:Y4"/>
    </sheetView>
  </sheetViews>
  <sheetFormatPr defaultColWidth="9.140625" defaultRowHeight="15.75"/>
  <cols>
    <col min="1" max="1" width="14.140625" style="3" customWidth="1"/>
    <col min="2" max="2" width="0.42578125" style="3" customWidth="1"/>
    <col min="3" max="3" width="12.5703125" style="90" customWidth="1"/>
    <col min="4" max="4" width="0.42578125" style="120" customWidth="1"/>
    <col min="5" max="5" width="18" style="49" customWidth="1"/>
    <col min="6" max="6" width="0.5703125" style="120" customWidth="1"/>
    <col min="7" max="7" width="18.5703125" style="123" bestFit="1" customWidth="1"/>
    <col min="8" max="8" width="0.5703125" style="120" customWidth="1"/>
    <col min="9" max="9" width="13.140625" style="120" bestFit="1" customWidth="1"/>
    <col min="10" max="10" width="0.42578125" style="189" customWidth="1"/>
    <col min="11" max="11" width="18.42578125" style="121" bestFit="1" customWidth="1"/>
    <col min="12" max="12" width="0.28515625" style="121" customWidth="1"/>
    <col min="13" max="13" width="12.85546875" style="121" customWidth="1"/>
    <col min="14" max="14" width="0.28515625" style="121" customWidth="1"/>
    <col min="15" max="15" width="18.140625" style="121" customWidth="1"/>
    <col min="16" max="16" width="0.42578125" style="120" customWidth="1"/>
    <col min="17" max="17" width="12.5703125" style="121" customWidth="1"/>
    <col min="18" max="18" width="0.42578125" style="120" customWidth="1"/>
    <col min="19" max="19" width="8.140625" style="120" customWidth="1"/>
    <col min="20" max="20" width="0.5703125" style="120" customWidth="1"/>
    <col min="21" max="21" width="18" style="121" customWidth="1"/>
    <col min="22" max="22" width="0.5703125" style="120" customWidth="1"/>
    <col min="23" max="23" width="19.42578125" style="120" customWidth="1"/>
    <col min="24" max="24" width="0.5703125" style="120" customWidth="1"/>
    <col min="25" max="25" width="6.5703125" style="120" customWidth="1"/>
    <col min="26" max="26" width="8.28515625" style="120" bestFit="1" customWidth="1"/>
    <col min="27" max="27" width="21.85546875" style="3" bestFit="1" customWidth="1"/>
    <col min="28" max="16384" width="9.140625" style="3"/>
  </cols>
  <sheetData>
    <row r="1" spans="1:27" ht="22.5" customHeight="1">
      <c r="A1" s="374" t="s">
        <v>93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189"/>
    </row>
    <row r="2" spans="1:27" ht="22.5" customHeight="1">
      <c r="A2" s="374" t="s">
        <v>60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120" t="s">
        <v>69</v>
      </c>
      <c r="AA2" s="363">
        <v>10521936683843</v>
      </c>
    </row>
    <row r="3" spans="1:27" ht="22.5" customHeight="1">
      <c r="A3" s="374" t="s">
        <v>96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</row>
    <row r="4" spans="1:27" ht="19.5" customHeight="1">
      <c r="A4" s="386" t="s">
        <v>33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</row>
    <row r="5" spans="1:27" ht="24">
      <c r="A5" s="386" t="s">
        <v>133</v>
      </c>
      <c r="B5" s="386"/>
      <c r="C5" s="386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</row>
    <row r="6" spans="1:27" ht="12" customHeight="1"/>
    <row r="7" spans="1:27" ht="18.75" customHeight="1" thickBot="1">
      <c r="A7" s="217"/>
      <c r="B7" s="13"/>
      <c r="C7" s="388" t="s">
        <v>94</v>
      </c>
      <c r="D7" s="388"/>
      <c r="E7" s="388"/>
      <c r="F7" s="388"/>
      <c r="G7" s="388"/>
      <c r="H7" s="247"/>
      <c r="I7" s="387" t="s">
        <v>11</v>
      </c>
      <c r="J7" s="387"/>
      <c r="K7" s="387"/>
      <c r="L7" s="387"/>
      <c r="M7" s="387"/>
      <c r="N7" s="387"/>
      <c r="O7" s="387"/>
      <c r="P7" s="117"/>
      <c r="Q7" s="388" t="s">
        <v>95</v>
      </c>
      <c r="R7" s="388"/>
      <c r="S7" s="388"/>
      <c r="T7" s="388"/>
      <c r="U7" s="388"/>
      <c r="V7" s="388"/>
      <c r="W7" s="388"/>
      <c r="X7" s="388"/>
      <c r="Y7" s="388"/>
      <c r="AA7" s="80"/>
    </row>
    <row r="8" spans="1:27" ht="17.25" customHeight="1">
      <c r="A8" s="375" t="s">
        <v>1</v>
      </c>
      <c r="B8" s="248"/>
      <c r="C8" s="383" t="s">
        <v>3</v>
      </c>
      <c r="D8" s="375"/>
      <c r="E8" s="381" t="s">
        <v>0</v>
      </c>
      <c r="F8" s="375"/>
      <c r="G8" s="389" t="s">
        <v>28</v>
      </c>
      <c r="H8" s="249"/>
      <c r="I8" s="377" t="s">
        <v>4</v>
      </c>
      <c r="J8" s="377"/>
      <c r="K8" s="377"/>
      <c r="L8" s="250"/>
      <c r="M8" s="378" t="s">
        <v>5</v>
      </c>
      <c r="N8" s="378"/>
      <c r="O8" s="378"/>
      <c r="P8" s="32"/>
      <c r="Q8" s="379" t="s">
        <v>3</v>
      </c>
      <c r="R8" s="375"/>
      <c r="S8" s="391" t="s">
        <v>37</v>
      </c>
      <c r="T8" s="220"/>
      <c r="U8" s="379" t="s">
        <v>0</v>
      </c>
      <c r="V8" s="375"/>
      <c r="W8" s="391" t="s">
        <v>28</v>
      </c>
      <c r="X8" s="249"/>
      <c r="Y8" s="391" t="s">
        <v>31</v>
      </c>
      <c r="AA8" s="80"/>
    </row>
    <row r="9" spans="1:27" ht="32.25" customHeight="1" thickBot="1">
      <c r="A9" s="376"/>
      <c r="B9" s="248"/>
      <c r="C9" s="384"/>
      <c r="D9" s="385"/>
      <c r="E9" s="382"/>
      <c r="F9" s="385"/>
      <c r="G9" s="390"/>
      <c r="H9" s="249"/>
      <c r="I9" s="34" t="s">
        <v>3</v>
      </c>
      <c r="J9" s="34"/>
      <c r="K9" s="72" t="s">
        <v>0</v>
      </c>
      <c r="L9" s="251"/>
      <c r="M9" s="72" t="s">
        <v>3</v>
      </c>
      <c r="N9" s="72"/>
      <c r="O9" s="72" t="s">
        <v>59</v>
      </c>
      <c r="P9" s="32"/>
      <c r="Q9" s="380"/>
      <c r="R9" s="375"/>
      <c r="S9" s="376"/>
      <c r="T9" s="220"/>
      <c r="U9" s="380"/>
      <c r="V9" s="375"/>
      <c r="W9" s="376"/>
      <c r="X9" s="249"/>
      <c r="Y9" s="376"/>
    </row>
    <row r="10" spans="1:27" ht="15.75" customHeight="1">
      <c r="A10" s="172"/>
      <c r="B10" s="14"/>
      <c r="C10" s="175"/>
      <c r="D10" s="176"/>
      <c r="E10" s="174" t="s">
        <v>85</v>
      </c>
      <c r="F10" s="176"/>
      <c r="G10" s="174" t="s">
        <v>85</v>
      </c>
      <c r="H10" s="174"/>
      <c r="I10" s="184"/>
      <c r="J10" s="184"/>
      <c r="K10" s="174" t="s">
        <v>85</v>
      </c>
      <c r="L10" s="82"/>
      <c r="M10" s="82"/>
      <c r="N10" s="82"/>
      <c r="O10" s="174" t="s">
        <v>85</v>
      </c>
      <c r="P10" s="173"/>
      <c r="Q10" s="185"/>
      <c r="R10" s="172"/>
      <c r="S10" s="174" t="s">
        <v>85</v>
      </c>
      <c r="T10" s="172"/>
      <c r="U10" s="174" t="s">
        <v>85</v>
      </c>
      <c r="V10" s="172"/>
      <c r="W10" s="174" t="s">
        <v>85</v>
      </c>
      <c r="X10" s="174"/>
      <c r="Y10" s="172"/>
      <c r="Z10" s="173"/>
    </row>
    <row r="11" spans="1:27" ht="30" customHeight="1">
      <c r="A11" s="158" t="s">
        <v>97</v>
      </c>
      <c r="B11" s="14"/>
      <c r="C11" s="55">
        <v>417135522</v>
      </c>
      <c r="D11" s="55"/>
      <c r="E11" s="55">
        <v>5470459280373</v>
      </c>
      <c r="F11" s="55"/>
      <c r="G11" s="55">
        <v>5439481411992.7998</v>
      </c>
      <c r="H11" s="55"/>
      <c r="I11" s="55">
        <v>128007178</v>
      </c>
      <c r="J11" s="55"/>
      <c r="K11" s="55">
        <v>1556644453127</v>
      </c>
      <c r="L11" s="55"/>
      <c r="M11" s="55">
        <v>82773632</v>
      </c>
      <c r="N11" s="55"/>
      <c r="O11" s="55">
        <v>1101078588925</v>
      </c>
      <c r="P11" s="55"/>
      <c r="Q11" s="55">
        <f>C11+I11-M11</f>
        <v>462369068</v>
      </c>
      <c r="R11" s="55"/>
      <c r="S11" s="55">
        <v>14670</v>
      </c>
      <c r="T11" s="55"/>
      <c r="U11" s="55">
        <v>5960309489435</v>
      </c>
      <c r="V11" s="55"/>
      <c r="W11" s="55">
        <v>6777799182347.0498</v>
      </c>
      <c r="X11" s="218"/>
      <c r="Y11" s="310">
        <f t="shared" ref="Y11:Y18" si="0">W11/$AA$2</f>
        <v>0.64415890211112226</v>
      </c>
      <c r="Z11" s="156"/>
    </row>
    <row r="12" spans="1:27" ht="32.25" customHeight="1">
      <c r="A12" s="158" t="s">
        <v>98</v>
      </c>
      <c r="B12" s="14"/>
      <c r="C12" s="55">
        <v>2489258</v>
      </c>
      <c r="D12" s="55"/>
      <c r="E12" s="55">
        <v>352187956276</v>
      </c>
      <c r="F12" s="55"/>
      <c r="G12" s="55">
        <v>370918529729.914</v>
      </c>
      <c r="H12" s="55"/>
      <c r="I12" s="55">
        <v>400426</v>
      </c>
      <c r="J12" s="55"/>
      <c r="K12" s="55">
        <v>59823810218</v>
      </c>
      <c r="L12" s="55"/>
      <c r="M12" s="55">
        <v>535624</v>
      </c>
      <c r="N12" s="55"/>
      <c r="O12" s="55">
        <v>82925686436</v>
      </c>
      <c r="P12" s="55"/>
      <c r="Q12" s="55">
        <f t="shared" ref="Q12:Q18" si="1">C12+I12-M12</f>
        <v>2354060</v>
      </c>
      <c r="R12" s="55"/>
      <c r="S12" s="318">
        <v>162606</v>
      </c>
      <c r="T12" s="269"/>
      <c r="U12" s="318">
        <v>335707833734</v>
      </c>
      <c r="V12" s="318"/>
      <c r="W12" s="318">
        <v>382493364306.92603</v>
      </c>
      <c r="X12" s="218"/>
      <c r="Y12" s="310">
        <f t="shared" si="0"/>
        <v>3.6351992584622295E-2</v>
      </c>
      <c r="Z12" s="189"/>
    </row>
    <row r="13" spans="1:27" ht="30.75" customHeight="1">
      <c r="A13" s="299" t="s">
        <v>99</v>
      </c>
      <c r="B13" s="14"/>
      <c r="C13" s="55">
        <v>7253366</v>
      </c>
      <c r="D13" s="55"/>
      <c r="E13" s="55">
        <v>317603281513</v>
      </c>
      <c r="F13" s="55"/>
      <c r="G13" s="55">
        <v>312454961877.72198</v>
      </c>
      <c r="H13" s="55"/>
      <c r="I13" s="55">
        <v>2495768</v>
      </c>
      <c r="J13" s="55"/>
      <c r="K13" s="55">
        <v>109733241938</v>
      </c>
      <c r="L13" s="55"/>
      <c r="M13" s="55">
        <v>5137292</v>
      </c>
      <c r="N13" s="55"/>
      <c r="O13" s="55">
        <v>221455271256</v>
      </c>
      <c r="P13" s="55"/>
      <c r="Q13" s="55">
        <f t="shared" si="1"/>
        <v>4611842</v>
      </c>
      <c r="R13" s="55">
        <v>0</v>
      </c>
      <c r="S13" s="318">
        <v>46370</v>
      </c>
      <c r="T13" s="269"/>
      <c r="U13" s="318">
        <v>203504350689</v>
      </c>
      <c r="V13" s="318"/>
      <c r="W13" s="318">
        <v>213688586693.70999</v>
      </c>
      <c r="X13" s="218"/>
      <c r="Y13" s="320">
        <f t="shared" si="0"/>
        <v>2.0308864528888519E-2</v>
      </c>
      <c r="Z13" s="189"/>
    </row>
    <row r="14" spans="1:27" ht="36">
      <c r="A14" s="299" t="s">
        <v>100</v>
      </c>
      <c r="B14" s="14"/>
      <c r="C14" s="55">
        <v>40126402</v>
      </c>
      <c r="D14" s="55"/>
      <c r="E14" s="55">
        <v>1005869672370</v>
      </c>
      <c r="F14" s="55"/>
      <c r="G14" s="55">
        <v>846183998841.26599</v>
      </c>
      <c r="H14" s="55"/>
      <c r="I14" s="55">
        <v>10644632</v>
      </c>
      <c r="J14" s="55"/>
      <c r="K14" s="55">
        <v>224722325812</v>
      </c>
      <c r="L14" s="55"/>
      <c r="M14" s="55">
        <v>14639352</v>
      </c>
      <c r="N14" s="55"/>
      <c r="O14" s="55">
        <v>308335027677</v>
      </c>
      <c r="P14" s="55"/>
      <c r="Q14" s="55">
        <f t="shared" si="1"/>
        <v>36131682</v>
      </c>
      <c r="R14" s="55">
        <v>0</v>
      </c>
      <c r="S14" s="318">
        <v>21750</v>
      </c>
      <c r="T14" s="55"/>
      <c r="U14" s="318">
        <v>871730971579</v>
      </c>
      <c r="V14" s="318"/>
      <c r="W14" s="318">
        <v>785266826796.54004</v>
      </c>
      <c r="X14" s="218"/>
      <c r="Y14" s="310">
        <f t="shared" si="0"/>
        <v>7.4631396328620717E-2</v>
      </c>
      <c r="Z14" s="189"/>
    </row>
    <row r="15" spans="1:27" ht="36">
      <c r="A15" s="299" t="s">
        <v>101</v>
      </c>
      <c r="B15" s="14"/>
      <c r="C15" s="55">
        <v>26491483</v>
      </c>
      <c r="D15" s="55"/>
      <c r="E15" s="55">
        <v>456331443684</v>
      </c>
      <c r="F15" s="55"/>
      <c r="G15" s="55">
        <v>479660852449.31</v>
      </c>
      <c r="H15" s="55"/>
      <c r="I15" s="55">
        <v>6643230</v>
      </c>
      <c r="J15" s="55"/>
      <c r="K15" s="55">
        <v>111007202680</v>
      </c>
      <c r="L15" s="55"/>
      <c r="M15" s="55">
        <v>1617879</v>
      </c>
      <c r="N15" s="55"/>
      <c r="O15" s="55">
        <v>27890715989</v>
      </c>
      <c r="P15" s="55"/>
      <c r="Q15" s="55">
        <f t="shared" si="1"/>
        <v>31516834</v>
      </c>
      <c r="R15" s="55">
        <v>0</v>
      </c>
      <c r="S15" s="318">
        <v>17440</v>
      </c>
      <c r="T15" s="269"/>
      <c r="U15" s="318">
        <v>539649309624</v>
      </c>
      <c r="V15" s="318"/>
      <c r="W15" s="318">
        <v>549235848235.42999</v>
      </c>
      <c r="X15" s="218"/>
      <c r="Y15" s="310">
        <f t="shared" si="0"/>
        <v>5.2199121201595061E-2</v>
      </c>
      <c r="Z15" s="189"/>
    </row>
    <row r="16" spans="1:27" ht="36">
      <c r="A16" s="299" t="s">
        <v>102</v>
      </c>
      <c r="B16" s="14"/>
      <c r="C16" s="55">
        <v>65814456</v>
      </c>
      <c r="D16" s="55"/>
      <c r="E16" s="55">
        <v>992097973184</v>
      </c>
      <c r="F16" s="55"/>
      <c r="G16" s="55">
        <v>865854577718.95105</v>
      </c>
      <c r="H16" s="55"/>
      <c r="I16" s="55">
        <v>11266745</v>
      </c>
      <c r="J16" s="55"/>
      <c r="K16" s="55">
        <v>142176960951</v>
      </c>
      <c r="L16" s="55"/>
      <c r="M16" s="55">
        <v>25161934</v>
      </c>
      <c r="N16" s="55"/>
      <c r="O16" s="55">
        <v>329390559107</v>
      </c>
      <c r="P16" s="55"/>
      <c r="Q16" s="55">
        <f t="shared" si="1"/>
        <v>51919267</v>
      </c>
      <c r="R16" s="55"/>
      <c r="S16" s="318">
        <v>14383</v>
      </c>
      <c r="T16" s="55"/>
      <c r="U16" s="318">
        <v>763501076853</v>
      </c>
      <c r="V16" s="318"/>
      <c r="W16" s="318">
        <v>746187283599.88196</v>
      </c>
      <c r="X16" s="218"/>
      <c r="Y16" s="310">
        <f t="shared" si="0"/>
        <v>7.0917294602779041E-2</v>
      </c>
      <c r="Z16" s="189"/>
    </row>
    <row r="17" spans="1:27" ht="33.75" customHeight="1">
      <c r="A17" s="299" t="s">
        <v>103</v>
      </c>
      <c r="B17" s="14"/>
      <c r="C17" s="55">
        <v>6149766</v>
      </c>
      <c r="D17" s="55"/>
      <c r="E17" s="55">
        <v>254541416542</v>
      </c>
      <c r="F17" s="55"/>
      <c r="G17" s="55">
        <v>231811312224.65799</v>
      </c>
      <c r="H17" s="55"/>
      <c r="I17" s="55">
        <v>3175751</v>
      </c>
      <c r="J17" s="55"/>
      <c r="K17" s="55">
        <v>121762831422</v>
      </c>
      <c r="L17" s="55"/>
      <c r="M17" s="55">
        <v>525000</v>
      </c>
      <c r="N17" s="55"/>
      <c r="O17" s="55">
        <v>21156334081</v>
      </c>
      <c r="P17" s="55"/>
      <c r="Q17" s="55">
        <f t="shared" si="1"/>
        <v>8800517</v>
      </c>
      <c r="R17" s="55">
        <v>0</v>
      </c>
      <c r="S17" s="318">
        <v>36845</v>
      </c>
      <c r="T17" s="269"/>
      <c r="U17" s="318">
        <v>354581583737</v>
      </c>
      <c r="V17" s="318"/>
      <c r="W17" s="318">
        <v>324008615027.86298</v>
      </c>
      <c r="X17" s="218"/>
      <c r="Y17" s="310">
        <f t="shared" si="0"/>
        <v>3.0793629040307347E-2</v>
      </c>
      <c r="Z17" s="189"/>
    </row>
    <row r="18" spans="1:27" ht="30.75" customHeight="1">
      <c r="A18" s="158" t="s">
        <v>104</v>
      </c>
      <c r="B18" s="14"/>
      <c r="C18" s="55">
        <v>24680708</v>
      </c>
      <c r="D18" s="55"/>
      <c r="E18" s="55">
        <v>615115233851</v>
      </c>
      <c r="F18" s="55"/>
      <c r="G18" s="55">
        <f>585967947727.219-5</f>
        <v>585967947722.21899</v>
      </c>
      <c r="H18" s="55"/>
      <c r="I18" s="55">
        <v>18750505</v>
      </c>
      <c r="J18" s="55"/>
      <c r="K18" s="55">
        <v>68325402117</v>
      </c>
      <c r="L18" s="55"/>
      <c r="M18" s="55">
        <v>4983121</v>
      </c>
      <c r="N18" s="55"/>
      <c r="O18" s="55">
        <v>78307644106</v>
      </c>
      <c r="P18" s="55"/>
      <c r="Q18" s="55">
        <f t="shared" si="1"/>
        <v>38448092</v>
      </c>
      <c r="R18" s="55"/>
      <c r="S18" s="55">
        <v>15750</v>
      </c>
      <c r="T18" s="55"/>
      <c r="U18" s="318">
        <v>605041161466</v>
      </c>
      <c r="V18" s="318"/>
      <c r="W18" s="318">
        <f>605097225338.76-5</f>
        <v>605097225333.76001</v>
      </c>
      <c r="X18" s="218"/>
      <c r="Y18" s="310">
        <f t="shared" si="0"/>
        <v>5.7508160666174639E-2</v>
      </c>
      <c r="Z18" s="189"/>
    </row>
    <row r="19" spans="1:27" ht="24.75" customHeight="1" thickBot="1">
      <c r="A19" s="271" t="s">
        <v>80</v>
      </c>
      <c r="B19" s="122"/>
      <c r="C19" s="95">
        <f>SUM(C11:C18)</f>
        <v>590140961</v>
      </c>
      <c r="D19" s="94">
        <f>SUM(D11:D18)</f>
        <v>0</v>
      </c>
      <c r="E19" s="95">
        <f>SUM(E11:E18)</f>
        <v>9464206257793</v>
      </c>
      <c r="F19" s="94"/>
      <c r="G19" s="95">
        <f>SUM(G11:G18)</f>
        <v>9132333592556.8398</v>
      </c>
      <c r="H19" s="94"/>
      <c r="I19" s="95">
        <f>SUM(I11:I18)</f>
        <v>181384235</v>
      </c>
      <c r="J19" s="95"/>
      <c r="K19" s="95">
        <f>SUM(K11:K18)</f>
        <v>2394196228265</v>
      </c>
      <c r="L19" s="94">
        <f>SUM(L11:L18)</f>
        <v>0</v>
      </c>
      <c r="M19" s="95">
        <f>SUM(M11:M18)</f>
        <v>135373834</v>
      </c>
      <c r="N19" s="95"/>
      <c r="O19" s="95">
        <f>SUM(O11:O18)</f>
        <v>2170539827577</v>
      </c>
      <c r="P19" s="94"/>
      <c r="Q19" s="321">
        <f>SUM(Q11:Q18)</f>
        <v>636151362</v>
      </c>
      <c r="R19" s="94">
        <f>SUM(R11:R18)</f>
        <v>0</v>
      </c>
      <c r="S19" s="141"/>
      <c r="T19" s="94"/>
      <c r="U19" s="95">
        <f>SUM(U11:U18)</f>
        <v>9634025777117</v>
      </c>
      <c r="V19" s="94"/>
      <c r="W19" s="364">
        <f>SUM(W11:W18)</f>
        <v>10383776932341.16</v>
      </c>
      <c r="X19" s="94"/>
      <c r="Y19" s="311">
        <f>SUM(Y11:Y18)</f>
        <v>0.98686936106410983</v>
      </c>
      <c r="AA19" s="83"/>
    </row>
    <row r="20" spans="1:27" ht="17.25" customHeight="1" thickTop="1">
      <c r="B20" s="122"/>
      <c r="E20" s="300"/>
      <c r="I20" s="55"/>
      <c r="J20" s="55"/>
      <c r="Q20" s="157"/>
      <c r="U20" s="157"/>
      <c r="W20" s="161"/>
    </row>
    <row r="21" spans="1:27">
      <c r="D21" s="81"/>
      <c r="E21" s="298"/>
      <c r="F21" s="81"/>
      <c r="G21" s="357"/>
      <c r="I21" s="161"/>
      <c r="J21" s="161"/>
      <c r="K21" s="153"/>
      <c r="M21" s="157"/>
      <c r="N21" s="157"/>
      <c r="O21" s="157"/>
      <c r="Q21" s="297"/>
      <c r="U21" s="153"/>
      <c r="W21" s="365"/>
    </row>
    <row r="22" spans="1:27" ht="17.25">
      <c r="D22" s="142"/>
      <c r="E22" s="297"/>
      <c r="F22" s="142"/>
      <c r="G22" s="306"/>
      <c r="H22" s="125"/>
      <c r="I22" s="125"/>
      <c r="J22" s="125"/>
      <c r="K22" s="123"/>
      <c r="L22" s="123"/>
      <c r="M22" s="126"/>
      <c r="N22" s="126"/>
      <c r="O22" s="126"/>
      <c r="P22" s="143"/>
      <c r="Q22" s="90"/>
      <c r="R22" s="143"/>
      <c r="S22" s="143"/>
      <c r="T22" s="125"/>
      <c r="U22" s="142"/>
      <c r="V22" s="143"/>
      <c r="W22" s="366"/>
    </row>
    <row r="23" spans="1:27">
      <c r="A23" s="21"/>
      <c r="B23" s="305"/>
      <c r="D23" s="305"/>
      <c r="E23" s="305"/>
      <c r="F23" s="305"/>
      <c r="G23" s="305"/>
      <c r="H23" s="305"/>
      <c r="I23" s="305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</row>
    <row r="24" spans="1:27">
      <c r="A24" s="21"/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  <c r="W24" s="305"/>
      <c r="X24" s="21"/>
      <c r="Y24" s="21"/>
    </row>
    <row r="25" spans="1:27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27">
      <c r="G26" s="153"/>
      <c r="I26" s="161"/>
      <c r="J26" s="161"/>
      <c r="K26" s="149"/>
      <c r="L26" s="81"/>
      <c r="M26" s="154"/>
      <c r="N26" s="154"/>
      <c r="O26" s="153"/>
      <c r="P26" s="17"/>
      <c r="Q26" s="81"/>
      <c r="R26" s="17"/>
      <c r="S26" s="148"/>
      <c r="U26" s="149"/>
      <c r="V26" s="17"/>
      <c r="W26" s="153"/>
    </row>
    <row r="27" spans="1:27">
      <c r="I27" s="153"/>
      <c r="J27" s="153"/>
      <c r="K27" s="81"/>
      <c r="L27" s="81"/>
      <c r="M27" s="144"/>
      <c r="N27" s="144"/>
      <c r="O27" s="153"/>
      <c r="P27" s="17"/>
      <c r="Q27" s="81"/>
      <c r="R27" s="17"/>
      <c r="S27" s="148"/>
      <c r="U27" s="149"/>
      <c r="V27" s="17"/>
      <c r="W27" s="17"/>
    </row>
    <row r="28" spans="1:27">
      <c r="K28" s="81"/>
      <c r="L28" s="81"/>
      <c r="M28" s="81"/>
      <c r="N28" s="81"/>
      <c r="O28" s="153"/>
      <c r="P28" s="17"/>
      <c r="Q28" s="81"/>
      <c r="R28" s="17"/>
      <c r="S28" s="17"/>
      <c r="U28" s="81"/>
      <c r="V28" s="17"/>
      <c r="W28" s="17"/>
    </row>
    <row r="29" spans="1:27">
      <c r="K29" s="81"/>
      <c r="L29" s="81"/>
      <c r="M29" s="154"/>
      <c r="N29" s="154"/>
      <c r="O29" s="81"/>
      <c r="P29" s="17"/>
      <c r="Q29" s="81"/>
      <c r="R29" s="17"/>
      <c r="S29" s="17"/>
    </row>
    <row r="30" spans="1:27">
      <c r="K30" s="81"/>
      <c r="L30" s="81"/>
      <c r="M30" s="154"/>
      <c r="N30" s="154"/>
      <c r="O30" s="144"/>
    </row>
    <row r="31" spans="1:27">
      <c r="M31" s="153"/>
      <c r="N31" s="153"/>
    </row>
    <row r="32" spans="1:27">
      <c r="M32" s="157"/>
      <c r="N32" s="157"/>
    </row>
    <row r="33" spans="13:14">
      <c r="M33" s="124"/>
      <c r="N33" s="124"/>
    </row>
  </sheetData>
  <mergeCells count="23">
    <mergeCell ref="C7:G7"/>
    <mergeCell ref="Q7:Y7"/>
    <mergeCell ref="F8:F9"/>
    <mergeCell ref="G8:G9"/>
    <mergeCell ref="W8:W9"/>
    <mergeCell ref="S8:S9"/>
    <mergeCell ref="Y8:Y9"/>
    <mergeCell ref="A1:Y1"/>
    <mergeCell ref="A2:Y2"/>
    <mergeCell ref="A3:Y3"/>
    <mergeCell ref="A8:A9"/>
    <mergeCell ref="I8:K8"/>
    <mergeCell ref="M8:O8"/>
    <mergeCell ref="R8:R9"/>
    <mergeCell ref="V8:V9"/>
    <mergeCell ref="U8:U9"/>
    <mergeCell ref="Q8:Q9"/>
    <mergeCell ref="E8:E9"/>
    <mergeCell ref="C8:C9"/>
    <mergeCell ref="D8:D9"/>
    <mergeCell ref="A5:Y5"/>
    <mergeCell ref="A4:Y4"/>
    <mergeCell ref="I7:O7"/>
  </mergeCells>
  <printOptions horizontalCentered="1"/>
  <pageMargins left="0.47244094488188981" right="0.43307086614173229" top="0.39370078740157483" bottom="0.19685039370078741" header="0.31496062992125984" footer="0.19685039370078741"/>
  <pageSetup paperSize="9" scale="70" orientation="landscape" useFirstPageNumber="1" r:id="rId1"/>
  <headerFooter>
    <oddFooter>&amp;C&amp;"B Nazanin,Bold"&amp;P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0A070-4A06-4333-ABA8-60ED3BD962F0}">
  <sheetPr>
    <tabColor theme="0"/>
  </sheetPr>
  <dimension ref="A1:Z125"/>
  <sheetViews>
    <sheetView rightToLeft="1" workbookViewId="0">
      <selection activeCell="E20" sqref="E20"/>
    </sheetView>
  </sheetViews>
  <sheetFormatPr defaultRowHeight="15"/>
  <cols>
    <col min="1" max="1" width="25" bestFit="1" customWidth="1"/>
    <col min="2" max="2" width="0.7109375" customWidth="1"/>
    <col min="4" max="4" width="0.7109375" customWidth="1"/>
    <col min="5" max="5" width="14.7109375" customWidth="1"/>
    <col min="6" max="6" width="0.7109375" customWidth="1"/>
    <col min="7" max="7" width="15.28515625" bestFit="1" customWidth="1"/>
    <col min="8" max="8" width="0.7109375" customWidth="1"/>
    <col min="9" max="9" width="12" bestFit="1" customWidth="1"/>
    <col min="10" max="10" width="0.7109375" customWidth="1"/>
    <col min="11" max="11" width="12.28515625" bestFit="1" customWidth="1"/>
    <col min="12" max="12" width="0.7109375" customWidth="1"/>
    <col min="14" max="14" width="0.5703125" customWidth="1"/>
    <col min="15" max="15" width="9.140625" customWidth="1"/>
    <col min="16" max="16" width="0.42578125" customWidth="1"/>
    <col min="18" max="18" width="0.42578125" customWidth="1"/>
    <col min="19" max="19" width="12.7109375" customWidth="1"/>
    <col min="20" max="20" width="0.42578125" customWidth="1"/>
    <col min="21" max="21" width="13.28515625" bestFit="1" customWidth="1"/>
    <col min="22" max="22" width="0.42578125" customWidth="1"/>
    <col min="23" max="23" width="15.28515625" bestFit="1" customWidth="1"/>
    <col min="24" max="24" width="0.5703125" customWidth="1"/>
  </cols>
  <sheetData>
    <row r="1" spans="1:26" ht="24">
      <c r="A1" s="405" t="str">
        <f>' سهام'!A1:Y1</f>
        <v>صندوق سرمایه‌گذاری اختصاصی بازارگردانی خبرگان اهداف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374"/>
      <c r="Y1" s="374"/>
      <c r="Z1" s="348"/>
    </row>
    <row r="2" spans="1:26" ht="24">
      <c r="A2" s="405" t="s">
        <v>60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374"/>
      <c r="Y2" s="374"/>
      <c r="Z2" s="348"/>
    </row>
    <row r="3" spans="1:26" ht="24">
      <c r="A3" s="405" t="str">
        <f>' سهام'!A3:Y3</f>
        <v>برای ماه منتهی به اسفند ماه 1399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  <c r="R3" s="405"/>
      <c r="S3" s="405"/>
      <c r="T3" s="405"/>
      <c r="U3" s="405"/>
      <c r="V3" s="405"/>
      <c r="W3" s="405"/>
      <c r="X3" s="374"/>
      <c r="Y3" s="374"/>
      <c r="Z3" s="348"/>
    </row>
    <row r="4" spans="1:26" ht="31.5" customHeight="1">
      <c r="A4" s="411" t="s">
        <v>86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358"/>
    </row>
    <row r="5" spans="1:26" ht="19.5">
      <c r="A5" s="328"/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</row>
    <row r="6" spans="1:26" ht="20.25" thickBot="1">
      <c r="A6" s="394" t="s">
        <v>26</v>
      </c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30"/>
      <c r="O6" s="403"/>
      <c r="P6" s="403"/>
      <c r="Q6" s="403"/>
      <c r="R6" s="403"/>
      <c r="S6" s="403"/>
      <c r="T6" s="329"/>
      <c r="U6" s="410"/>
      <c r="V6" s="410"/>
      <c r="W6" s="410"/>
      <c r="X6" s="410"/>
      <c r="Y6" s="410"/>
      <c r="Z6" s="410"/>
    </row>
    <row r="7" spans="1:26" ht="21">
      <c r="A7" s="403" t="s">
        <v>27</v>
      </c>
      <c r="B7" s="330"/>
      <c r="C7" s="412" t="s">
        <v>10</v>
      </c>
      <c r="D7" s="330"/>
      <c r="E7" s="413" t="s">
        <v>9</v>
      </c>
      <c r="F7" s="329"/>
      <c r="G7" s="398" t="s">
        <v>38</v>
      </c>
      <c r="H7" s="330"/>
      <c r="I7" s="412" t="s">
        <v>30</v>
      </c>
      <c r="J7" s="330"/>
      <c r="K7" s="413" t="s">
        <v>8</v>
      </c>
      <c r="L7" s="412"/>
      <c r="M7" s="413" t="s">
        <v>7</v>
      </c>
      <c r="N7" s="330"/>
      <c r="O7" s="407"/>
      <c r="P7" s="403"/>
      <c r="Q7" s="403"/>
      <c r="R7" s="403"/>
      <c r="S7" s="344"/>
      <c r="T7" s="330"/>
      <c r="U7" s="406"/>
      <c r="V7" s="406"/>
      <c r="W7" s="406"/>
      <c r="X7" s="332"/>
      <c r="Y7" s="406"/>
      <c r="Z7" s="406"/>
    </row>
    <row r="8" spans="1:26" ht="35.25" customHeight="1" thickBot="1">
      <c r="A8" s="394"/>
      <c r="B8" s="330"/>
      <c r="C8" s="393"/>
      <c r="D8" s="330"/>
      <c r="E8" s="393"/>
      <c r="F8" s="345"/>
      <c r="G8" s="394"/>
      <c r="H8" s="330"/>
      <c r="I8" s="393"/>
      <c r="J8" s="330"/>
      <c r="K8" s="393"/>
      <c r="L8" s="413"/>
      <c r="M8" s="393"/>
      <c r="N8" s="330"/>
      <c r="O8" s="407"/>
      <c r="P8" s="403"/>
      <c r="Q8" s="403"/>
      <c r="R8" s="403"/>
      <c r="S8" s="344"/>
      <c r="T8" s="330"/>
      <c r="U8" s="332"/>
      <c r="V8" s="332"/>
      <c r="W8" s="329"/>
      <c r="X8" s="332"/>
      <c r="Y8" s="332"/>
      <c r="Z8" s="332"/>
    </row>
    <row r="9" spans="1:26" ht="32.25" customHeight="1">
      <c r="A9" s="319"/>
      <c r="B9" s="323"/>
      <c r="C9" s="317"/>
      <c r="D9" s="323"/>
      <c r="E9" s="317"/>
      <c r="F9" s="317"/>
      <c r="G9" s="323"/>
      <c r="H9" s="323"/>
      <c r="I9" s="317"/>
      <c r="J9" s="323"/>
      <c r="K9" s="347"/>
      <c r="L9" s="347"/>
      <c r="M9" s="347"/>
      <c r="N9" s="330"/>
      <c r="O9" s="314"/>
      <c r="P9" s="330"/>
      <c r="Q9" s="330"/>
      <c r="R9" s="330"/>
      <c r="S9" s="344"/>
      <c r="T9" s="330"/>
      <c r="U9" s="332"/>
      <c r="V9" s="332"/>
      <c r="W9" s="329"/>
      <c r="X9" s="332"/>
      <c r="Y9" s="332"/>
      <c r="Z9" s="332"/>
    </row>
    <row r="10" spans="1:26" ht="21">
      <c r="A10" s="330"/>
      <c r="B10" s="330"/>
      <c r="C10" s="329"/>
      <c r="D10" s="330"/>
      <c r="E10" s="329"/>
      <c r="F10" s="329"/>
      <c r="G10" s="330"/>
      <c r="H10" s="330"/>
      <c r="I10" s="329"/>
      <c r="J10" s="330"/>
      <c r="K10" s="329"/>
      <c r="L10" s="329"/>
      <c r="M10" s="329"/>
      <c r="N10" s="330"/>
      <c r="O10" s="314"/>
      <c r="P10" s="330"/>
      <c r="Q10" s="330"/>
      <c r="R10" s="330"/>
      <c r="S10" s="344"/>
      <c r="T10" s="330"/>
      <c r="U10" s="332"/>
      <c r="V10" s="332"/>
      <c r="W10" s="329"/>
      <c r="X10" s="332"/>
      <c r="Y10" s="332"/>
    </row>
    <row r="11" spans="1:26" ht="20.25" customHeight="1" thickBot="1">
      <c r="A11" s="336"/>
      <c r="B11" s="330"/>
      <c r="C11" s="330"/>
      <c r="D11" s="330"/>
      <c r="E11" s="394" t="s">
        <v>94</v>
      </c>
      <c r="F11" s="394"/>
      <c r="G11" s="394"/>
      <c r="H11" s="330"/>
      <c r="I11" s="394" t="s">
        <v>11</v>
      </c>
      <c r="J11" s="394"/>
      <c r="K11" s="394"/>
      <c r="L11" s="394"/>
      <c r="M11" s="394"/>
      <c r="N11" s="394"/>
      <c r="O11" s="394"/>
      <c r="P11" s="326"/>
      <c r="Q11" s="394" t="s">
        <v>95</v>
      </c>
      <c r="R11" s="394"/>
      <c r="S11" s="394"/>
      <c r="T11" s="394"/>
      <c r="U11" s="394"/>
      <c r="V11" s="394"/>
      <c r="W11" s="394"/>
      <c r="X11" s="394"/>
      <c r="Y11" s="394"/>
    </row>
    <row r="12" spans="1:26" ht="19.5" customHeight="1">
      <c r="A12" s="403" t="s">
        <v>27</v>
      </c>
      <c r="B12" s="330"/>
      <c r="C12" s="400" t="s">
        <v>3</v>
      </c>
      <c r="D12" s="398"/>
      <c r="E12" s="398" t="s">
        <v>0</v>
      </c>
      <c r="F12" s="346"/>
      <c r="G12" s="398" t="s">
        <v>28</v>
      </c>
      <c r="H12" s="330"/>
      <c r="I12" s="406" t="s">
        <v>4</v>
      </c>
      <c r="J12" s="406"/>
      <c r="K12" s="406"/>
      <c r="L12" s="406" t="s">
        <v>5</v>
      </c>
      <c r="M12" s="406"/>
      <c r="N12" s="406"/>
      <c r="O12" s="406"/>
      <c r="P12" s="330"/>
      <c r="Q12" s="403" t="s">
        <v>3</v>
      </c>
      <c r="R12" s="330"/>
      <c r="S12" s="403" t="s">
        <v>39</v>
      </c>
      <c r="T12" s="330"/>
      <c r="U12" s="403" t="s">
        <v>0</v>
      </c>
      <c r="V12" s="330"/>
      <c r="W12" s="407" t="s">
        <v>28</v>
      </c>
      <c r="X12" s="330"/>
      <c r="Y12" s="408" t="s">
        <v>79</v>
      </c>
    </row>
    <row r="13" spans="1:26" ht="20.25" thickBot="1">
      <c r="A13" s="394"/>
      <c r="B13" s="330"/>
      <c r="C13" s="401"/>
      <c r="D13" s="403"/>
      <c r="E13" s="394"/>
      <c r="F13" s="338"/>
      <c r="G13" s="394"/>
      <c r="H13" s="330"/>
      <c r="I13" s="327" t="s">
        <v>3</v>
      </c>
      <c r="J13" s="329"/>
      <c r="K13" s="327" t="s">
        <v>0</v>
      </c>
      <c r="L13" s="332"/>
      <c r="M13" s="327" t="s">
        <v>3</v>
      </c>
      <c r="N13" s="332"/>
      <c r="O13" s="337" t="s">
        <v>59</v>
      </c>
      <c r="P13" s="330"/>
      <c r="Q13" s="394"/>
      <c r="R13" s="330"/>
      <c r="S13" s="394"/>
      <c r="T13" s="330"/>
      <c r="U13" s="394"/>
      <c r="V13" s="338"/>
      <c r="W13" s="401"/>
      <c r="X13" s="330"/>
      <c r="Y13" s="409"/>
    </row>
    <row r="14" spans="1:26" ht="19.5">
      <c r="A14" s="330"/>
      <c r="B14" s="330"/>
      <c r="C14" s="314"/>
      <c r="D14" s="330"/>
      <c r="E14" s="323" t="s">
        <v>85</v>
      </c>
      <c r="F14" s="323"/>
      <c r="G14" s="323" t="s">
        <v>85</v>
      </c>
      <c r="H14" s="323"/>
      <c r="I14" s="316"/>
      <c r="J14" s="317"/>
      <c r="K14" s="323" t="s">
        <v>85</v>
      </c>
      <c r="L14" s="316"/>
      <c r="M14" s="316"/>
      <c r="N14" s="316"/>
      <c r="O14" s="323" t="s">
        <v>85</v>
      </c>
      <c r="P14" s="323"/>
      <c r="Q14" s="323"/>
      <c r="R14" s="323"/>
      <c r="S14" s="323" t="s">
        <v>85</v>
      </c>
      <c r="T14" s="323"/>
      <c r="U14" s="323" t="s">
        <v>85</v>
      </c>
      <c r="V14" s="323"/>
      <c r="W14" s="323" t="s">
        <v>85</v>
      </c>
      <c r="X14" s="330"/>
      <c r="Y14" s="342"/>
    </row>
    <row r="15" spans="1:26" ht="22.5" customHeight="1">
      <c r="A15" s="359"/>
      <c r="B15" s="350"/>
      <c r="C15" s="361">
        <v>0</v>
      </c>
      <c r="D15" s="361">
        <v>0</v>
      </c>
      <c r="E15" s="361">
        <v>0</v>
      </c>
      <c r="F15" s="361">
        <v>0</v>
      </c>
      <c r="G15" s="361">
        <v>0</v>
      </c>
      <c r="H15" s="360"/>
      <c r="I15" s="361">
        <v>0</v>
      </c>
      <c r="J15" s="317"/>
      <c r="K15" s="361">
        <v>0</v>
      </c>
      <c r="L15" s="360">
        <v>0</v>
      </c>
      <c r="M15" s="361">
        <v>0</v>
      </c>
      <c r="N15" s="361">
        <v>0</v>
      </c>
      <c r="O15" s="361">
        <v>0</v>
      </c>
      <c r="P15" s="360"/>
      <c r="Q15" s="361">
        <f>C15+I15-M15</f>
        <v>0</v>
      </c>
      <c r="R15" s="360"/>
      <c r="S15" s="361">
        <v>0</v>
      </c>
      <c r="T15" s="360"/>
      <c r="U15" s="361">
        <v>0</v>
      </c>
      <c r="V15" s="360"/>
      <c r="W15" s="361">
        <v>0</v>
      </c>
      <c r="X15" s="362"/>
      <c r="Y15" s="351">
        <f>W15/'[1] سهام'!$Y$2</f>
        <v>0</v>
      </c>
    </row>
    <row r="16" spans="1:26" ht="34.5" customHeight="1" thickBot="1">
      <c r="A16" s="336" t="s">
        <v>2</v>
      </c>
      <c r="B16" s="330"/>
      <c r="C16" s="369">
        <f>SUM(C15)</f>
        <v>0</v>
      </c>
      <c r="D16" s="370"/>
      <c r="E16" s="369">
        <f>SUM(E15)</f>
        <v>0</v>
      </c>
      <c r="F16" s="361"/>
      <c r="G16" s="369">
        <f>SUM(G15)</f>
        <v>0</v>
      </c>
      <c r="H16" s="361"/>
      <c r="I16" s="369">
        <f>SUM(I15)</f>
        <v>0</v>
      </c>
      <c r="J16" s="371"/>
      <c r="K16" s="369">
        <f>SUM(K15)</f>
        <v>0</v>
      </c>
      <c r="L16" s="361">
        <v>0</v>
      </c>
      <c r="M16" s="369">
        <f>SUM(M15)</f>
        <v>0</v>
      </c>
      <c r="N16" s="361">
        <v>0</v>
      </c>
      <c r="O16" s="369">
        <f>SUM(O15)</f>
        <v>0</v>
      </c>
      <c r="P16" s="361" t="e">
        <f>SUM(#REF!)</f>
        <v>#REF!</v>
      </c>
      <c r="Q16" s="369">
        <f>SUM(Q15)</f>
        <v>0</v>
      </c>
      <c r="R16" s="360" t="e">
        <f>SUM(#REF!)</f>
        <v>#REF!</v>
      </c>
      <c r="S16" s="360"/>
      <c r="T16" s="360" t="e">
        <f>SUM(#REF!)</f>
        <v>#REF!</v>
      </c>
      <c r="U16" s="369">
        <f>SUM(U15)</f>
        <v>0</v>
      </c>
      <c r="V16" s="361" t="e">
        <f>SUM(#REF!)</f>
        <v>#REF!</v>
      </c>
      <c r="W16" s="369">
        <f>SUM(W15)</f>
        <v>0</v>
      </c>
      <c r="X16" s="339"/>
      <c r="Y16" s="343">
        <f>SUM(Y15)</f>
        <v>0</v>
      </c>
    </row>
    <row r="17" spans="1:14" ht="18.75" thickTop="1">
      <c r="F17" s="360"/>
      <c r="H17" s="360"/>
      <c r="J17" s="317"/>
      <c r="L17" s="360">
        <v>0</v>
      </c>
      <c r="N17" s="361">
        <v>0</v>
      </c>
    </row>
    <row r="18" spans="1:14" ht="18">
      <c r="F18" s="360"/>
      <c r="H18" s="360"/>
      <c r="J18" s="317"/>
      <c r="L18" s="360">
        <v>0</v>
      </c>
      <c r="N18" s="361">
        <v>0</v>
      </c>
    </row>
    <row r="19" spans="1:14" ht="18">
      <c r="H19" s="360"/>
      <c r="J19" s="317"/>
      <c r="L19" s="360">
        <v>0</v>
      </c>
    </row>
    <row r="20" spans="1:14" ht="18">
      <c r="H20" s="360"/>
      <c r="J20" s="317"/>
    </row>
    <row r="29" spans="1:14" ht="19.5">
      <c r="A29" s="322"/>
      <c r="B29" s="331"/>
      <c r="C29" s="325"/>
      <c r="D29" s="325"/>
      <c r="E29" s="325"/>
      <c r="F29" s="325"/>
      <c r="G29" s="325"/>
      <c r="H29" s="325"/>
      <c r="I29" s="331"/>
      <c r="J29" s="325"/>
    </row>
    <row r="30" spans="1:14" ht="19.5">
      <c r="A30" s="322"/>
      <c r="B30" s="331"/>
      <c r="C30" s="325"/>
      <c r="D30" s="325"/>
      <c r="E30" s="325"/>
      <c r="F30" s="325"/>
      <c r="G30" s="325"/>
      <c r="H30" s="325"/>
      <c r="I30" s="331"/>
      <c r="J30" s="325"/>
    </row>
    <row r="31" spans="1:14" ht="19.5">
      <c r="A31" s="322"/>
      <c r="B31" s="331"/>
      <c r="C31" s="325"/>
      <c r="D31" s="325"/>
      <c r="E31" s="325"/>
      <c r="F31" s="325"/>
      <c r="G31" s="325"/>
      <c r="H31" s="325"/>
      <c r="I31" s="331"/>
      <c r="J31" s="325"/>
    </row>
    <row r="32" spans="1:14" ht="19.5">
      <c r="A32" s="322"/>
      <c r="B32" s="331"/>
      <c r="C32" s="325"/>
      <c r="D32" s="325"/>
      <c r="E32" s="325"/>
      <c r="F32" s="325"/>
      <c r="G32" s="325"/>
      <c r="H32" s="325"/>
      <c r="I32" s="331"/>
      <c r="J32" s="325"/>
    </row>
    <row r="33" spans="1:10" ht="19.5">
      <c r="A33" s="322"/>
      <c r="B33" s="331"/>
      <c r="C33" s="325"/>
      <c r="D33" s="325"/>
      <c r="E33" s="325"/>
      <c r="F33" s="325"/>
      <c r="G33" s="325"/>
      <c r="H33" s="325"/>
      <c r="I33" s="331"/>
      <c r="J33" s="325"/>
    </row>
    <row r="34" spans="1:10" ht="19.5">
      <c r="A34" s="322"/>
      <c r="B34" s="331"/>
      <c r="C34" s="325"/>
      <c r="D34" s="325"/>
      <c r="E34" s="325"/>
      <c r="F34" s="325"/>
      <c r="G34" s="325"/>
      <c r="H34" s="325"/>
      <c r="I34" s="331"/>
      <c r="J34" s="325"/>
    </row>
    <row r="35" spans="1:10" ht="19.5">
      <c r="A35" s="322"/>
      <c r="B35" s="331"/>
      <c r="C35" s="325"/>
      <c r="D35" s="325"/>
      <c r="E35" s="325"/>
      <c r="F35" s="325"/>
      <c r="G35" s="325"/>
      <c r="H35" s="325"/>
      <c r="I35" s="331"/>
      <c r="J35" s="325"/>
    </row>
    <row r="36" spans="1:10" ht="19.5">
      <c r="A36" s="322"/>
      <c r="B36" s="331"/>
      <c r="C36" s="325"/>
      <c r="D36" s="325"/>
      <c r="E36" s="325"/>
      <c r="F36" s="325"/>
      <c r="G36" s="325"/>
      <c r="H36" s="325"/>
      <c r="I36" s="331"/>
      <c r="J36" s="325"/>
    </row>
    <row r="37" spans="1:10" ht="19.5">
      <c r="A37" s="322"/>
      <c r="B37" s="331"/>
      <c r="C37" s="325"/>
      <c r="D37" s="325"/>
      <c r="E37" s="325"/>
      <c r="F37" s="325"/>
      <c r="G37" s="325"/>
      <c r="H37" s="325"/>
      <c r="I37" s="331"/>
      <c r="J37" s="325"/>
    </row>
    <row r="38" spans="1:10" ht="19.5">
      <c r="A38" s="322"/>
      <c r="B38" s="331"/>
      <c r="C38" s="325"/>
      <c r="D38" s="325"/>
      <c r="E38" s="325"/>
      <c r="F38" s="325"/>
      <c r="G38" s="325"/>
      <c r="H38" s="325"/>
      <c r="I38" s="331"/>
      <c r="J38" s="325"/>
    </row>
    <row r="39" spans="1:10" ht="19.5">
      <c r="A39" s="322"/>
      <c r="B39" s="331"/>
      <c r="C39" s="325"/>
      <c r="D39" s="325"/>
      <c r="E39" s="325"/>
      <c r="F39" s="325"/>
      <c r="G39" s="325"/>
      <c r="H39" s="325"/>
      <c r="I39" s="331"/>
      <c r="J39" s="325"/>
    </row>
    <row r="40" spans="1:10" ht="19.5">
      <c r="A40" s="322"/>
      <c r="B40" s="331"/>
      <c r="C40" s="325"/>
      <c r="D40" s="325"/>
      <c r="E40" s="325"/>
      <c r="F40" s="325"/>
      <c r="G40" s="325"/>
      <c r="H40" s="325"/>
      <c r="I40" s="331"/>
      <c r="J40" s="325"/>
    </row>
    <row r="41" spans="1:10" ht="19.5">
      <c r="A41" s="322"/>
      <c r="B41" s="331"/>
      <c r="C41" s="325"/>
      <c r="D41" s="325"/>
      <c r="E41" s="325"/>
      <c r="F41" s="325"/>
      <c r="G41" s="325"/>
      <c r="H41" s="325"/>
      <c r="I41" s="331"/>
      <c r="J41" s="325"/>
    </row>
    <row r="42" spans="1:10" ht="19.5">
      <c r="A42" s="322"/>
      <c r="B42" s="331"/>
      <c r="C42" s="325"/>
      <c r="D42" s="325"/>
      <c r="E42" s="325"/>
      <c r="F42" s="325"/>
      <c r="G42" s="325"/>
      <c r="H42" s="325"/>
      <c r="I42" s="331"/>
      <c r="J42" s="325"/>
    </row>
    <row r="43" spans="1:10" ht="19.5">
      <c r="A43" s="322"/>
      <c r="B43" s="331"/>
      <c r="C43" s="325"/>
      <c r="D43" s="325"/>
      <c r="E43" s="325"/>
      <c r="F43" s="325"/>
      <c r="G43" s="325"/>
      <c r="H43" s="325"/>
      <c r="I43" s="331"/>
      <c r="J43" s="325"/>
    </row>
    <row r="44" spans="1:10" ht="19.5">
      <c r="A44" s="322"/>
      <c r="B44" s="331"/>
      <c r="C44" s="325"/>
      <c r="D44" s="325"/>
      <c r="E44" s="325"/>
      <c r="F44" s="325"/>
      <c r="G44" s="325"/>
      <c r="H44" s="325"/>
      <c r="I44" s="331"/>
      <c r="J44" s="325"/>
    </row>
    <row r="45" spans="1:10" ht="19.5">
      <c r="A45" s="322"/>
      <c r="B45" s="331"/>
      <c r="C45" s="325"/>
      <c r="D45" s="325"/>
      <c r="E45" s="325"/>
      <c r="F45" s="325"/>
      <c r="G45" s="325"/>
      <c r="H45" s="325"/>
      <c r="I45" s="331"/>
      <c r="J45" s="325"/>
    </row>
    <row r="46" spans="1:10" ht="19.5">
      <c r="A46" s="322"/>
      <c r="B46" s="331"/>
      <c r="C46" s="325"/>
      <c r="D46" s="325"/>
      <c r="E46" s="325"/>
      <c r="F46" s="325"/>
      <c r="G46" s="325"/>
      <c r="H46" s="325"/>
      <c r="I46" s="331"/>
      <c r="J46" s="325"/>
    </row>
    <row r="47" spans="1:10" ht="19.5">
      <c r="A47" s="322"/>
      <c r="B47" s="331"/>
      <c r="C47" s="325"/>
      <c r="D47" s="325"/>
      <c r="E47" s="325"/>
      <c r="F47" s="325"/>
      <c r="G47" s="325"/>
      <c r="H47" s="325"/>
      <c r="I47" s="331"/>
      <c r="J47" s="325"/>
    </row>
    <row r="48" spans="1:10" ht="19.5">
      <c r="A48" s="322"/>
      <c r="B48" s="331"/>
      <c r="C48" s="325"/>
      <c r="D48" s="325"/>
      <c r="E48" s="325"/>
      <c r="F48" s="325"/>
      <c r="G48" s="325"/>
      <c r="H48" s="325"/>
      <c r="I48" s="331"/>
      <c r="J48" s="325"/>
    </row>
    <row r="49" spans="1:10" ht="19.5">
      <c r="A49" s="322"/>
      <c r="B49" s="331"/>
      <c r="C49" s="325"/>
      <c r="D49" s="325"/>
      <c r="E49" s="325"/>
      <c r="F49" s="325"/>
      <c r="G49" s="325"/>
      <c r="H49" s="325"/>
      <c r="I49" s="331"/>
      <c r="J49" s="325"/>
    </row>
    <row r="50" spans="1:10" ht="19.5">
      <c r="A50" s="322"/>
      <c r="B50" s="331"/>
      <c r="C50" s="325"/>
      <c r="D50" s="325"/>
      <c r="E50" s="325"/>
      <c r="F50" s="325"/>
      <c r="G50" s="325"/>
      <c r="H50" s="325"/>
      <c r="I50" s="331"/>
      <c r="J50" s="325"/>
    </row>
    <row r="51" spans="1:10" ht="19.5">
      <c r="A51" s="322"/>
      <c r="B51" s="331"/>
      <c r="C51" s="325"/>
      <c r="D51" s="325"/>
      <c r="E51" s="325"/>
      <c r="F51" s="325"/>
      <c r="G51" s="325"/>
      <c r="H51" s="325"/>
      <c r="I51" s="331"/>
      <c r="J51" s="325"/>
    </row>
    <row r="52" spans="1:10" ht="19.5">
      <c r="A52" s="322"/>
      <c r="B52" s="331"/>
      <c r="C52" s="325"/>
      <c r="D52" s="325"/>
      <c r="E52" s="325"/>
      <c r="F52" s="325"/>
      <c r="G52" s="325"/>
      <c r="H52" s="325"/>
      <c r="I52" s="331"/>
      <c r="J52" s="325"/>
    </row>
    <row r="53" spans="1:10" ht="19.5">
      <c r="A53" s="322"/>
      <c r="B53" s="331"/>
      <c r="C53" s="325"/>
      <c r="D53" s="325"/>
      <c r="E53" s="325"/>
      <c r="F53" s="325"/>
      <c r="G53" s="325"/>
      <c r="H53" s="325"/>
      <c r="I53" s="331"/>
      <c r="J53" s="325"/>
    </row>
    <row r="54" spans="1:10" ht="19.5">
      <c r="A54" s="322"/>
      <c r="B54" s="331"/>
      <c r="C54" s="325"/>
      <c r="D54" s="325"/>
      <c r="E54" s="325"/>
      <c r="F54" s="325"/>
      <c r="G54" s="325"/>
      <c r="H54" s="325"/>
      <c r="I54" s="331"/>
      <c r="J54" s="325"/>
    </row>
    <row r="55" spans="1:10" ht="19.5">
      <c r="A55" s="322"/>
      <c r="B55" s="331"/>
      <c r="C55" s="325"/>
      <c r="D55" s="325"/>
      <c r="E55" s="325"/>
      <c r="F55" s="325"/>
      <c r="G55" s="325"/>
      <c r="H55" s="325"/>
      <c r="I55" s="331"/>
      <c r="J55" s="325"/>
    </row>
    <row r="56" spans="1:10" ht="19.5">
      <c r="A56" s="326"/>
      <c r="B56" s="326"/>
      <c r="C56" s="330"/>
      <c r="D56" s="333"/>
      <c r="E56" s="330"/>
      <c r="F56" s="326"/>
      <c r="G56" s="326"/>
      <c r="H56" s="326"/>
      <c r="I56" s="325"/>
      <c r="J56" s="334"/>
    </row>
    <row r="57" spans="1:10" ht="19.5">
      <c r="A57" s="326"/>
      <c r="B57" s="326"/>
      <c r="C57" s="330"/>
      <c r="D57" s="333"/>
      <c r="E57" s="330"/>
      <c r="F57" s="326"/>
      <c r="G57" s="326"/>
      <c r="H57" s="326"/>
      <c r="I57" s="325"/>
      <c r="J57" s="334"/>
    </row>
    <row r="58" spans="1:10" ht="19.5">
      <c r="A58" s="326"/>
      <c r="B58" s="315"/>
      <c r="C58" s="330"/>
      <c r="D58" s="335"/>
      <c r="E58" s="330"/>
      <c r="F58" s="326"/>
      <c r="G58" s="326"/>
      <c r="H58" s="326"/>
      <c r="I58" s="325"/>
      <c r="J58" s="334"/>
    </row>
    <row r="59" spans="1:10" ht="19.5">
      <c r="A59" s="326"/>
      <c r="B59" s="315"/>
      <c r="C59" s="330"/>
      <c r="D59" s="335"/>
      <c r="E59" s="330"/>
      <c r="F59" s="326"/>
      <c r="G59" s="326"/>
      <c r="H59" s="326"/>
      <c r="I59" s="325"/>
      <c r="J59" s="334"/>
    </row>
    <row r="60" spans="1:10" ht="19.5">
      <c r="A60" s="352"/>
      <c r="B60" s="353"/>
      <c r="C60" s="350"/>
      <c r="D60" s="354"/>
      <c r="E60" s="350"/>
      <c r="F60" s="352"/>
      <c r="G60" s="352"/>
      <c r="H60" s="352"/>
      <c r="I60" s="355"/>
      <c r="J60" s="356"/>
    </row>
    <row r="61" spans="1:10" ht="19.5">
      <c r="A61" s="326"/>
      <c r="B61" s="328"/>
      <c r="C61" s="330"/>
      <c r="D61" s="335"/>
      <c r="E61" s="330"/>
      <c r="F61" s="326"/>
      <c r="G61" s="326"/>
      <c r="H61" s="326"/>
      <c r="I61" s="325"/>
      <c r="J61" s="334"/>
    </row>
    <row r="62" spans="1:10" ht="19.5">
      <c r="A62" s="326"/>
      <c r="B62" s="328"/>
      <c r="C62" s="330"/>
      <c r="D62" s="335"/>
      <c r="E62" s="330"/>
      <c r="F62" s="326"/>
      <c r="G62" s="326"/>
      <c r="H62" s="326"/>
      <c r="I62" s="325"/>
      <c r="J62" s="334"/>
    </row>
    <row r="63" spans="1:10" ht="19.5">
      <c r="A63" s="326"/>
      <c r="B63" s="328"/>
      <c r="C63" s="330"/>
      <c r="D63" s="335"/>
      <c r="E63" s="330"/>
      <c r="F63" s="326"/>
      <c r="G63" s="326"/>
      <c r="H63" s="326"/>
      <c r="I63" s="325"/>
      <c r="J63" s="334"/>
    </row>
    <row r="64" spans="1:10" ht="19.5">
      <c r="A64" s="326"/>
      <c r="B64" s="328"/>
      <c r="C64" s="330"/>
      <c r="D64" s="335"/>
      <c r="E64" s="330"/>
      <c r="F64" s="326"/>
      <c r="G64" s="326"/>
      <c r="H64" s="326"/>
      <c r="I64" s="325"/>
      <c r="J64" s="334"/>
    </row>
    <row r="65" spans="1:10" ht="19.5">
      <c r="A65" s="326"/>
      <c r="B65" s="328"/>
      <c r="C65" s="330"/>
      <c r="D65" s="335"/>
      <c r="E65" s="330"/>
      <c r="F65" s="326"/>
      <c r="G65" s="326"/>
      <c r="H65" s="326"/>
      <c r="I65" s="325"/>
      <c r="J65" s="334"/>
    </row>
    <row r="66" spans="1:10" ht="19.5">
      <c r="A66" s="326"/>
      <c r="B66" s="328"/>
      <c r="C66" s="330"/>
      <c r="D66" s="335"/>
      <c r="E66" s="330"/>
      <c r="F66" s="326"/>
      <c r="G66" s="326"/>
      <c r="H66" s="326"/>
      <c r="I66" s="325"/>
      <c r="J66" s="334"/>
    </row>
    <row r="67" spans="1:10" ht="19.5">
      <c r="A67" s="326"/>
      <c r="B67" s="328"/>
      <c r="C67" s="330"/>
      <c r="D67" s="335"/>
      <c r="E67" s="330"/>
      <c r="F67" s="326"/>
      <c r="G67" s="326"/>
      <c r="H67" s="326"/>
      <c r="I67" s="325"/>
      <c r="J67" s="334"/>
    </row>
    <row r="68" spans="1:10" ht="19.5">
      <c r="A68" s="326"/>
      <c r="B68" s="328"/>
      <c r="C68" s="330"/>
      <c r="D68" s="335"/>
      <c r="E68" s="330"/>
      <c r="F68" s="326"/>
      <c r="G68" s="326"/>
      <c r="H68" s="326"/>
      <c r="I68" s="325"/>
      <c r="J68" s="334"/>
    </row>
    <row r="69" spans="1:10" ht="19.5">
      <c r="A69" s="326"/>
      <c r="B69" s="328"/>
      <c r="C69" s="330"/>
      <c r="D69" s="335"/>
      <c r="E69" s="330"/>
      <c r="F69" s="326"/>
      <c r="G69" s="326"/>
      <c r="H69" s="326"/>
      <c r="I69" s="325"/>
      <c r="J69" s="334"/>
    </row>
    <row r="70" spans="1:10" ht="19.5">
      <c r="A70" s="326"/>
      <c r="B70" s="328"/>
      <c r="C70" s="330"/>
      <c r="D70" s="335"/>
      <c r="E70" s="330"/>
      <c r="F70" s="326"/>
      <c r="G70" s="326"/>
      <c r="H70" s="326"/>
      <c r="I70" s="325"/>
      <c r="J70" s="334"/>
    </row>
    <row r="71" spans="1:10" ht="19.5">
      <c r="A71" s="326"/>
      <c r="B71" s="328"/>
      <c r="C71" s="330"/>
      <c r="D71" s="335"/>
      <c r="E71" s="330"/>
      <c r="F71" s="326"/>
      <c r="G71" s="326"/>
      <c r="H71" s="326"/>
      <c r="I71" s="325"/>
      <c r="J71" s="334"/>
    </row>
    <row r="72" spans="1:10" ht="19.5">
      <c r="A72" s="326"/>
      <c r="B72" s="328"/>
      <c r="C72" s="330"/>
      <c r="D72" s="335"/>
      <c r="E72" s="330"/>
      <c r="F72" s="326"/>
      <c r="G72" s="326"/>
      <c r="H72" s="326"/>
      <c r="I72" s="325"/>
      <c r="J72" s="334"/>
    </row>
    <row r="73" spans="1:10" ht="19.5">
      <c r="A73" s="326"/>
      <c r="B73" s="328"/>
      <c r="C73" s="330"/>
      <c r="D73" s="335"/>
      <c r="E73" s="330"/>
      <c r="F73" s="326"/>
      <c r="G73" s="326"/>
      <c r="H73" s="326"/>
      <c r="I73" s="325"/>
      <c r="J73" s="334"/>
    </row>
    <row r="74" spans="1:10" ht="19.5">
      <c r="A74" s="326"/>
      <c r="B74" s="328"/>
      <c r="C74" s="330"/>
      <c r="D74" s="335"/>
      <c r="E74" s="330"/>
      <c r="F74" s="326"/>
      <c r="G74" s="326"/>
      <c r="H74" s="326"/>
      <c r="I74" s="325"/>
      <c r="J74" s="334"/>
    </row>
    <row r="75" spans="1:10" ht="19.5">
      <c r="A75" s="326"/>
      <c r="B75" s="328"/>
      <c r="C75" s="330"/>
      <c r="D75" s="335"/>
      <c r="E75" s="330"/>
      <c r="F75" s="326"/>
      <c r="G75" s="326"/>
      <c r="H75" s="326"/>
      <c r="I75" s="325"/>
      <c r="J75" s="334"/>
    </row>
    <row r="76" spans="1:10" ht="19.5">
      <c r="A76" s="326"/>
      <c r="B76" s="328"/>
      <c r="C76" s="330"/>
      <c r="D76" s="335"/>
      <c r="E76" s="330"/>
      <c r="F76" s="326"/>
      <c r="G76" s="326"/>
      <c r="H76" s="326"/>
      <c r="I76" s="325"/>
      <c r="J76" s="334"/>
    </row>
    <row r="77" spans="1:10" ht="19.5">
      <c r="A77" s="326"/>
      <c r="B77" s="328"/>
      <c r="C77" s="330"/>
      <c r="D77" s="335"/>
      <c r="E77" s="330"/>
      <c r="F77" s="326"/>
      <c r="G77" s="326"/>
      <c r="H77" s="326"/>
      <c r="I77" s="325"/>
      <c r="J77" s="334"/>
    </row>
    <row r="78" spans="1:10" ht="19.5">
      <c r="A78" s="326"/>
      <c r="B78" s="328"/>
      <c r="C78" s="330"/>
      <c r="D78" s="335"/>
      <c r="E78" s="330"/>
      <c r="F78" s="326"/>
      <c r="G78" s="326"/>
      <c r="H78" s="326"/>
      <c r="I78" s="325"/>
      <c r="J78" s="334"/>
    </row>
    <row r="79" spans="1:10" ht="19.5">
      <c r="A79" s="326"/>
      <c r="B79" s="328"/>
      <c r="C79" s="330"/>
      <c r="D79" s="335"/>
      <c r="E79" s="330"/>
      <c r="F79" s="326"/>
      <c r="G79" s="326"/>
      <c r="H79" s="326"/>
      <c r="I79" s="325"/>
      <c r="J79" s="334"/>
    </row>
    <row r="80" spans="1:10" ht="19.5">
      <c r="A80" s="326"/>
      <c r="B80" s="328"/>
      <c r="C80" s="330"/>
      <c r="D80" s="335"/>
      <c r="E80" s="330"/>
      <c r="F80" s="326"/>
      <c r="G80" s="326"/>
      <c r="H80" s="326"/>
      <c r="I80" s="325"/>
      <c r="J80" s="334"/>
    </row>
    <row r="81" spans="1:10" ht="19.5">
      <c r="A81" s="326"/>
      <c r="B81" s="328"/>
      <c r="C81" s="330"/>
      <c r="D81" s="335"/>
      <c r="E81" s="330"/>
      <c r="F81" s="326"/>
      <c r="G81" s="326"/>
      <c r="H81" s="326"/>
      <c r="I81" s="325"/>
      <c r="J81" s="334"/>
    </row>
    <row r="82" spans="1:10" ht="19.5">
      <c r="A82" s="326"/>
      <c r="B82" s="328"/>
      <c r="C82" s="330"/>
      <c r="D82" s="335"/>
      <c r="E82" s="330"/>
      <c r="F82" s="326"/>
      <c r="G82" s="326"/>
      <c r="H82" s="326"/>
      <c r="I82" s="325"/>
      <c r="J82" s="334"/>
    </row>
    <row r="83" spans="1:10" ht="19.5">
      <c r="A83" s="326"/>
      <c r="B83" s="328"/>
      <c r="C83" s="330"/>
      <c r="D83" s="335"/>
      <c r="E83" s="330"/>
      <c r="F83" s="326"/>
      <c r="G83" s="326"/>
      <c r="H83" s="326"/>
      <c r="I83" s="325"/>
      <c r="J83" s="334"/>
    </row>
    <row r="84" spans="1:10" ht="19.5">
      <c r="A84" s="326"/>
      <c r="B84" s="328"/>
      <c r="C84" s="330"/>
      <c r="D84" s="335"/>
      <c r="E84" s="330"/>
      <c r="F84" s="326"/>
      <c r="G84" s="326"/>
      <c r="H84" s="326"/>
      <c r="I84" s="325"/>
      <c r="J84" s="334"/>
    </row>
    <row r="85" spans="1:10" ht="19.5">
      <c r="A85" s="326"/>
      <c r="B85" s="328"/>
      <c r="C85" s="330"/>
      <c r="D85" s="335"/>
      <c r="E85" s="330"/>
      <c r="F85" s="326"/>
      <c r="G85" s="326"/>
      <c r="H85" s="326"/>
      <c r="I85" s="325"/>
      <c r="J85" s="334"/>
    </row>
    <row r="86" spans="1:10" ht="19.5">
      <c r="A86" s="326"/>
      <c r="B86" s="328"/>
      <c r="C86" s="330"/>
      <c r="D86" s="335"/>
      <c r="E86" s="330"/>
      <c r="F86" s="326"/>
      <c r="G86" s="326"/>
      <c r="H86" s="326"/>
      <c r="I86" s="325"/>
      <c r="J86" s="334"/>
    </row>
    <row r="87" spans="1:10" ht="19.5">
      <c r="A87" s="326"/>
      <c r="B87" s="328"/>
      <c r="C87" s="330"/>
      <c r="D87" s="335"/>
      <c r="E87" s="330"/>
      <c r="F87" s="326"/>
      <c r="G87" s="326"/>
      <c r="H87" s="326"/>
      <c r="I87" s="325"/>
      <c r="J87" s="334"/>
    </row>
    <row r="88" spans="1:10" ht="19.5">
      <c r="A88" s="326"/>
      <c r="B88" s="326"/>
      <c r="C88" s="330"/>
      <c r="D88" s="333"/>
      <c r="E88" s="330"/>
      <c r="F88" s="326"/>
      <c r="G88" s="326"/>
      <c r="H88" s="326"/>
      <c r="I88" s="325"/>
      <c r="J88" s="334"/>
    </row>
    <row r="89" spans="1:10" ht="19.5">
      <c r="A89" s="326"/>
      <c r="B89" s="326"/>
      <c r="C89" s="325"/>
      <c r="D89" s="333"/>
      <c r="E89" s="325"/>
      <c r="F89" s="326"/>
      <c r="G89" s="326"/>
      <c r="H89" s="326"/>
      <c r="I89" s="325"/>
      <c r="J89" s="334"/>
    </row>
    <row r="90" spans="1:10" ht="19.5">
      <c r="A90" s="326"/>
      <c r="B90" s="326"/>
      <c r="C90" s="325"/>
      <c r="D90" s="333"/>
      <c r="E90" s="325"/>
      <c r="F90" s="326"/>
      <c r="G90" s="326"/>
      <c r="H90" s="326"/>
      <c r="I90" s="325"/>
      <c r="J90" s="334"/>
    </row>
    <row r="91" spans="1:10" ht="19.5">
      <c r="A91" s="326"/>
      <c r="B91" s="326"/>
      <c r="C91" s="325"/>
      <c r="D91" s="333"/>
      <c r="E91" s="325"/>
      <c r="F91" s="326"/>
      <c r="G91" s="326"/>
      <c r="H91" s="326"/>
      <c r="I91" s="325"/>
      <c r="J91" s="334"/>
    </row>
    <row r="92" spans="1:10" ht="19.5">
      <c r="A92" s="326"/>
      <c r="B92" s="326"/>
      <c r="C92" s="325"/>
      <c r="D92" s="333"/>
      <c r="E92" s="325"/>
      <c r="F92" s="326"/>
      <c r="G92" s="326"/>
      <c r="H92" s="326"/>
      <c r="I92" s="325"/>
      <c r="J92" s="334"/>
    </row>
    <row r="93" spans="1:10" ht="19.5">
      <c r="A93" s="326"/>
      <c r="B93" s="326"/>
      <c r="C93" s="325"/>
      <c r="D93" s="333"/>
      <c r="E93" s="325"/>
      <c r="F93" s="326"/>
      <c r="G93" s="326"/>
      <c r="H93" s="326"/>
      <c r="I93" s="325"/>
      <c r="J93" s="334"/>
    </row>
    <row r="94" spans="1:10" ht="19.5">
      <c r="A94" s="326"/>
      <c r="B94" s="326"/>
      <c r="C94" s="325"/>
      <c r="D94" s="333"/>
      <c r="E94" s="325"/>
      <c r="F94" s="326"/>
      <c r="G94" s="326"/>
      <c r="H94" s="326"/>
      <c r="I94" s="325"/>
      <c r="J94" s="334"/>
    </row>
    <row r="95" spans="1:10" ht="19.5">
      <c r="A95" s="326"/>
      <c r="B95" s="328"/>
      <c r="C95" s="330"/>
      <c r="D95" s="335"/>
      <c r="E95" s="330"/>
      <c r="F95" s="326"/>
      <c r="G95" s="326"/>
      <c r="H95" s="326"/>
      <c r="I95" s="325"/>
      <c r="J95" s="334"/>
    </row>
    <row r="96" spans="1:10" ht="19.5">
      <c r="A96" s="326"/>
      <c r="B96" s="328"/>
      <c r="C96" s="330"/>
      <c r="D96" s="335"/>
      <c r="E96" s="330"/>
      <c r="F96" s="326"/>
      <c r="G96" s="326"/>
      <c r="H96" s="326"/>
      <c r="I96" s="325"/>
      <c r="J96" s="334"/>
    </row>
    <row r="97" spans="1:10" ht="19.5">
      <c r="A97" s="326"/>
      <c r="B97" s="328"/>
      <c r="C97" s="330"/>
      <c r="D97" s="335"/>
      <c r="E97" s="330"/>
      <c r="F97" s="326"/>
      <c r="G97" s="326"/>
      <c r="H97" s="326"/>
      <c r="I97" s="325"/>
      <c r="J97" s="334"/>
    </row>
    <row r="98" spans="1:10" ht="19.5">
      <c r="A98" s="326"/>
      <c r="B98" s="328"/>
      <c r="C98" s="330"/>
      <c r="D98" s="335"/>
      <c r="E98" s="330"/>
      <c r="F98" s="326"/>
      <c r="G98" s="326"/>
      <c r="H98" s="326"/>
      <c r="I98" s="325"/>
      <c r="J98" s="334"/>
    </row>
    <row r="99" spans="1:10" ht="19.5">
      <c r="A99" s="326"/>
      <c r="B99" s="328"/>
      <c r="C99" s="330"/>
      <c r="D99" s="335"/>
      <c r="E99" s="330"/>
      <c r="F99" s="326"/>
      <c r="G99" s="326"/>
      <c r="H99" s="326"/>
      <c r="I99" s="325"/>
      <c r="J99" s="334"/>
    </row>
    <row r="100" spans="1:10" ht="19.5">
      <c r="A100" s="326"/>
      <c r="B100" s="328"/>
      <c r="C100" s="330"/>
      <c r="D100" s="335"/>
      <c r="E100" s="330"/>
      <c r="F100" s="326"/>
      <c r="G100" s="326"/>
      <c r="H100" s="326"/>
      <c r="I100" s="325"/>
      <c r="J100" s="334"/>
    </row>
    <row r="101" spans="1:10" ht="19.5">
      <c r="A101" s="326"/>
      <c r="B101" s="328"/>
      <c r="C101" s="330"/>
      <c r="D101" s="335"/>
      <c r="E101" s="330"/>
      <c r="F101" s="326"/>
      <c r="G101" s="326"/>
      <c r="H101" s="326"/>
      <c r="I101" s="325"/>
      <c r="J101" s="334"/>
    </row>
    <row r="102" spans="1:10" ht="19.5">
      <c r="A102" s="326"/>
      <c r="B102" s="328"/>
      <c r="C102" s="330"/>
      <c r="D102" s="335"/>
      <c r="E102" s="330"/>
      <c r="F102" s="326"/>
      <c r="G102" s="326"/>
      <c r="H102" s="326"/>
      <c r="I102" s="325"/>
      <c r="J102" s="334"/>
    </row>
    <row r="103" spans="1:10" ht="19.5">
      <c r="A103" s="326"/>
      <c r="B103" s="328"/>
      <c r="C103" s="330"/>
      <c r="D103" s="335"/>
      <c r="E103" s="330"/>
      <c r="F103" s="326"/>
      <c r="G103" s="326"/>
      <c r="H103" s="326"/>
      <c r="I103" s="325"/>
      <c r="J103" s="334"/>
    </row>
    <row r="104" spans="1:10" ht="19.5">
      <c r="A104" s="326"/>
      <c r="B104" s="328"/>
      <c r="C104" s="330"/>
      <c r="D104" s="335"/>
      <c r="E104" s="330"/>
      <c r="F104" s="326"/>
      <c r="G104" s="326"/>
      <c r="H104" s="326"/>
      <c r="I104" s="325"/>
      <c r="J104" s="334"/>
    </row>
    <row r="105" spans="1:10" ht="19.5">
      <c r="A105" s="326"/>
      <c r="B105" s="328"/>
      <c r="C105" s="330"/>
      <c r="D105" s="335"/>
      <c r="E105" s="330"/>
      <c r="F105" s="326"/>
      <c r="G105" s="326"/>
      <c r="H105" s="326"/>
      <c r="I105" s="325"/>
      <c r="J105" s="334"/>
    </row>
    <row r="106" spans="1:10" ht="19.5">
      <c r="A106" s="326"/>
      <c r="B106" s="328"/>
      <c r="C106" s="330"/>
      <c r="D106" s="335"/>
      <c r="E106" s="330"/>
      <c r="F106" s="326"/>
      <c r="G106" s="326"/>
      <c r="H106" s="326"/>
      <c r="I106" s="325"/>
      <c r="J106" s="334"/>
    </row>
    <row r="107" spans="1:10" ht="19.5">
      <c r="A107" s="326"/>
      <c r="B107" s="328"/>
      <c r="C107" s="330"/>
      <c r="D107" s="335"/>
      <c r="E107" s="330"/>
      <c r="F107" s="326"/>
      <c r="G107" s="326"/>
      <c r="H107" s="326"/>
      <c r="I107" s="325"/>
      <c r="J107" s="334"/>
    </row>
    <row r="108" spans="1:10" ht="19.5">
      <c r="A108" s="326"/>
      <c r="B108" s="328"/>
      <c r="C108" s="330"/>
      <c r="D108" s="335"/>
      <c r="E108" s="330"/>
      <c r="F108" s="326"/>
      <c r="G108" s="326"/>
      <c r="H108" s="326"/>
      <c r="I108" s="325"/>
      <c r="J108" s="334"/>
    </row>
    <row r="109" spans="1:10" ht="19.5">
      <c r="A109" s="326"/>
      <c r="B109" s="326"/>
      <c r="C109" s="325"/>
      <c r="D109" s="333"/>
      <c r="E109" s="325"/>
      <c r="F109" s="326"/>
      <c r="G109" s="326"/>
      <c r="H109" s="326"/>
      <c r="I109" s="325"/>
      <c r="J109" s="334"/>
    </row>
    <row r="110" spans="1:10" ht="19.5">
      <c r="A110" s="326"/>
      <c r="B110" s="326"/>
      <c r="C110" s="325"/>
      <c r="D110" s="333"/>
      <c r="E110" s="325"/>
      <c r="F110" s="326"/>
      <c r="G110" s="326"/>
      <c r="H110" s="326"/>
      <c r="I110" s="325"/>
      <c r="J110" s="334"/>
    </row>
    <row r="111" spans="1:10" ht="19.5">
      <c r="A111" s="340"/>
      <c r="B111" s="340"/>
      <c r="C111" s="340"/>
      <c r="D111" s="340"/>
      <c r="E111" s="340"/>
      <c r="F111" s="340"/>
      <c r="G111" s="340"/>
      <c r="H111" s="340"/>
      <c r="I111" s="315"/>
      <c r="J111" s="315"/>
    </row>
    <row r="112" spans="1:10">
      <c r="A112" s="315"/>
      <c r="B112" s="315"/>
      <c r="C112" s="315"/>
      <c r="D112" s="315"/>
      <c r="E112" s="315"/>
      <c r="F112" s="315"/>
      <c r="G112" s="315"/>
      <c r="H112" s="315"/>
      <c r="I112" s="315"/>
      <c r="J112" s="315"/>
    </row>
    <row r="113" spans="1:8">
      <c r="A113" s="315"/>
      <c r="B113" s="315"/>
      <c r="C113" s="315"/>
      <c r="D113" s="315"/>
      <c r="E113" s="315"/>
      <c r="F113" s="315"/>
      <c r="G113" s="315"/>
      <c r="H113" s="315"/>
    </row>
    <row r="114" spans="1:8" ht="19.5">
      <c r="A114" s="315"/>
      <c r="B114" s="315"/>
      <c r="C114" s="315"/>
      <c r="D114" s="315"/>
      <c r="E114" s="315"/>
      <c r="F114" s="315"/>
      <c r="G114" s="315"/>
      <c r="H114" s="341"/>
    </row>
    <row r="115" spans="1:8">
      <c r="A115" s="315"/>
      <c r="B115" s="315"/>
      <c r="C115" s="315"/>
      <c r="D115" s="315"/>
      <c r="E115" s="315"/>
      <c r="F115" s="315"/>
      <c r="G115" s="315"/>
      <c r="H115" s="315"/>
    </row>
    <row r="116" spans="1:8">
      <c r="A116" s="315"/>
      <c r="B116" s="315"/>
      <c r="C116" s="315"/>
      <c r="D116" s="315"/>
      <c r="E116" s="315"/>
      <c r="F116" s="315"/>
      <c r="G116" s="315"/>
      <c r="H116" s="315"/>
    </row>
    <row r="117" spans="1:8">
      <c r="A117" s="315"/>
      <c r="B117" s="315"/>
      <c r="C117" s="315"/>
      <c r="D117" s="315"/>
      <c r="E117" s="315"/>
      <c r="F117" s="315"/>
      <c r="G117" s="315"/>
      <c r="H117" s="315"/>
    </row>
    <row r="118" spans="1:8">
      <c r="A118" s="315"/>
      <c r="B118" s="315"/>
      <c r="C118" s="315"/>
      <c r="D118" s="315"/>
      <c r="E118" s="315"/>
      <c r="F118" s="315"/>
      <c r="G118" s="315"/>
      <c r="H118" s="315"/>
    </row>
    <row r="119" spans="1:8">
      <c r="A119" s="315"/>
      <c r="B119" s="315"/>
      <c r="C119" s="315"/>
      <c r="D119" s="315"/>
      <c r="E119" s="315"/>
      <c r="F119" s="315"/>
      <c r="G119" s="315"/>
      <c r="H119" s="315"/>
    </row>
    <row r="120" spans="1:8">
      <c r="A120" s="315"/>
      <c r="B120" s="315"/>
      <c r="C120" s="315"/>
      <c r="D120" s="315"/>
      <c r="E120" s="315"/>
      <c r="F120" s="315"/>
      <c r="G120" s="315"/>
      <c r="H120" s="315"/>
    </row>
    <row r="121" spans="1:8">
      <c r="A121" s="315"/>
      <c r="B121" s="315"/>
      <c r="C121" s="315"/>
      <c r="D121" s="315"/>
      <c r="E121" s="315"/>
      <c r="F121" s="315"/>
      <c r="G121" s="315"/>
      <c r="H121" s="315"/>
    </row>
    <row r="122" spans="1:8">
      <c r="A122" s="315"/>
      <c r="B122" s="315"/>
      <c r="C122" s="315"/>
      <c r="D122" s="315"/>
      <c r="E122" s="315"/>
      <c r="F122" s="315"/>
      <c r="G122" s="315"/>
      <c r="H122" s="315"/>
    </row>
    <row r="123" spans="1:8">
      <c r="A123" s="315"/>
      <c r="B123" s="315"/>
      <c r="C123" s="315"/>
      <c r="D123" s="315"/>
      <c r="E123" s="315"/>
      <c r="F123" s="315"/>
      <c r="G123" s="315"/>
      <c r="H123" s="315"/>
    </row>
    <row r="124" spans="1:8">
      <c r="A124" s="315"/>
      <c r="B124" s="315"/>
      <c r="C124" s="315"/>
      <c r="D124" s="315"/>
      <c r="E124" s="315"/>
      <c r="F124" s="315"/>
      <c r="G124" s="315"/>
      <c r="H124" s="315"/>
    </row>
    <row r="125" spans="1:8">
      <c r="A125" s="315"/>
      <c r="B125" s="315"/>
      <c r="C125" s="315"/>
      <c r="D125" s="315"/>
      <c r="E125" s="315"/>
      <c r="F125" s="315"/>
      <c r="G125" s="315"/>
      <c r="H125" s="315"/>
    </row>
  </sheetData>
  <mergeCells count="39">
    <mergeCell ref="M7:M8"/>
    <mergeCell ref="I7:I8"/>
    <mergeCell ref="A12:A13"/>
    <mergeCell ref="C12:C13"/>
    <mergeCell ref="D12:D13"/>
    <mergeCell ref="E12:E13"/>
    <mergeCell ref="G12:G13"/>
    <mergeCell ref="U6:Z6"/>
    <mergeCell ref="O6:S6"/>
    <mergeCell ref="A6:M6"/>
    <mergeCell ref="A4:Y4"/>
    <mergeCell ref="G7:G8"/>
    <mergeCell ref="U7:W7"/>
    <mergeCell ref="Y7:Z7"/>
    <mergeCell ref="L7:L8"/>
    <mergeCell ref="A7:A8"/>
    <mergeCell ref="O7:O8"/>
    <mergeCell ref="P7:P8"/>
    <mergeCell ref="Q7:Q8"/>
    <mergeCell ref="R7:R8"/>
    <mergeCell ref="C7:C8"/>
    <mergeCell ref="E7:E8"/>
    <mergeCell ref="K7:K8"/>
    <mergeCell ref="E11:G11"/>
    <mergeCell ref="I11:O11"/>
    <mergeCell ref="Q11:Y11"/>
    <mergeCell ref="I12:K12"/>
    <mergeCell ref="L12:O12"/>
    <mergeCell ref="Q12:Q13"/>
    <mergeCell ref="S12:S13"/>
    <mergeCell ref="U12:U13"/>
    <mergeCell ref="W12:W13"/>
    <mergeCell ref="Y12:Y13"/>
    <mergeCell ref="A1:W1"/>
    <mergeCell ref="X1:Y1"/>
    <mergeCell ref="A2:W2"/>
    <mergeCell ref="X2:Y2"/>
    <mergeCell ref="A3:W3"/>
    <mergeCell ref="X3:Y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V32"/>
  <sheetViews>
    <sheetView rightToLeft="1" view="pageBreakPreview" zoomScaleNormal="100" zoomScaleSheetLayoutView="100" workbookViewId="0">
      <selection activeCell="G21" sqref="G21"/>
    </sheetView>
  </sheetViews>
  <sheetFormatPr defaultColWidth="9.140625" defaultRowHeight="15.75"/>
  <cols>
    <col min="1" max="1" width="14.5703125" style="3" customWidth="1"/>
    <col min="2" max="2" width="0.7109375" style="3" customWidth="1"/>
    <col min="3" max="3" width="15.85546875" style="3" customWidth="1"/>
    <col min="4" max="4" width="0.7109375" style="3" customWidth="1"/>
    <col min="5" max="5" width="13.140625" style="3" bestFit="1" customWidth="1"/>
    <col min="6" max="6" width="0.7109375" style="3" customWidth="1"/>
    <col min="7" max="7" width="16.140625" style="3" bestFit="1" customWidth="1"/>
    <col min="8" max="8" width="0.42578125" style="3" customWidth="1"/>
    <col min="9" max="9" width="12.28515625" style="3" customWidth="1"/>
    <col min="10" max="10" width="0.5703125" style="3" customWidth="1"/>
    <col min="11" max="11" width="16.42578125" style="3" bestFit="1" customWidth="1"/>
    <col min="12" max="12" width="0.42578125" style="3" customWidth="1"/>
    <col min="13" max="13" width="16.7109375" style="3" bestFit="1" customWidth="1"/>
    <col min="14" max="14" width="0.42578125" style="3" customWidth="1"/>
    <col min="15" max="15" width="16.7109375" style="3" customWidth="1"/>
    <col min="16" max="16" width="0.42578125" style="3" customWidth="1"/>
    <col min="17" max="17" width="15.28515625" style="3" bestFit="1" customWidth="1"/>
    <col min="18" max="18" width="0.5703125" style="3" customWidth="1"/>
    <col min="19" max="19" width="10.5703125" style="3" customWidth="1"/>
    <col min="20" max="20" width="9.140625" style="3"/>
    <col min="21" max="21" width="13.7109375" style="3" customWidth="1"/>
    <col min="22" max="16384" width="9.140625" style="3"/>
  </cols>
  <sheetData>
    <row r="1" spans="1:21" ht="21">
      <c r="A1" s="374" t="str">
        <f>' سهام'!A1:Y1</f>
        <v>صندوق سرمایه‌گذاری اختصاصی بازارگردانی خبرگان اهداف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</row>
    <row r="2" spans="1:21" ht="21">
      <c r="A2" s="374" t="s">
        <v>60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17"/>
      <c r="U2" s="131"/>
    </row>
    <row r="3" spans="1:21" ht="20.25" customHeight="1">
      <c r="A3" s="374" t="str">
        <f>' سهام'!A3:Y3</f>
        <v>برای ماه منتهی به اسفند ماه 1399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</row>
    <row r="4" spans="1:21" s="21" customFormat="1" ht="46.5" customHeight="1">
      <c r="A4" s="399" t="s">
        <v>61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</row>
    <row r="5" spans="1:21" ht="21" customHeight="1" thickBo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36" customHeight="1" thickBot="1">
      <c r="A6" s="245"/>
      <c r="B6" s="253"/>
      <c r="C6" s="394" t="s">
        <v>15</v>
      </c>
      <c r="D6" s="394"/>
      <c r="E6" s="394"/>
      <c r="F6" s="394"/>
      <c r="G6" s="394"/>
      <c r="H6" s="394"/>
      <c r="I6" s="394"/>
      <c r="J6" s="252"/>
      <c r="K6" s="244" t="s">
        <v>94</v>
      </c>
      <c r="L6" s="254"/>
      <c r="M6" s="395" t="s">
        <v>11</v>
      </c>
      <c r="N6" s="395"/>
      <c r="O6" s="395"/>
      <c r="P6" s="253"/>
      <c r="Q6" s="394" t="s">
        <v>95</v>
      </c>
      <c r="R6" s="394"/>
      <c r="S6" s="394"/>
      <c r="T6" s="49"/>
      <c r="U6" s="107"/>
    </row>
    <row r="7" spans="1:21" ht="24" customHeight="1">
      <c r="A7" s="392" t="s">
        <v>12</v>
      </c>
      <c r="B7" s="255"/>
      <c r="C7" s="392" t="s">
        <v>13</v>
      </c>
      <c r="D7" s="252"/>
      <c r="E7" s="392" t="s">
        <v>14</v>
      </c>
      <c r="F7" s="252"/>
      <c r="G7" s="392" t="s">
        <v>41</v>
      </c>
      <c r="H7" s="252"/>
      <c r="I7" s="392" t="s">
        <v>42</v>
      </c>
      <c r="J7" s="402"/>
      <c r="K7" s="404" t="s">
        <v>6</v>
      </c>
      <c r="L7" s="255"/>
      <c r="M7" s="396" t="s">
        <v>43</v>
      </c>
      <c r="N7" s="246"/>
      <c r="O7" s="396" t="s">
        <v>44</v>
      </c>
      <c r="P7" s="253"/>
      <c r="Q7" s="400" t="s">
        <v>6</v>
      </c>
      <c r="R7" s="402"/>
      <c r="S7" s="398" t="s">
        <v>29</v>
      </c>
    </row>
    <row r="8" spans="1:21" ht="29.25" customHeight="1" thickBot="1">
      <c r="A8" s="393"/>
      <c r="B8" s="255"/>
      <c r="C8" s="393"/>
      <c r="D8" s="256"/>
      <c r="E8" s="393"/>
      <c r="F8" s="256"/>
      <c r="G8" s="393"/>
      <c r="H8" s="256"/>
      <c r="I8" s="393"/>
      <c r="J8" s="403"/>
      <c r="K8" s="401"/>
      <c r="L8" s="255"/>
      <c r="M8" s="395"/>
      <c r="N8" s="257"/>
      <c r="O8" s="395"/>
      <c r="P8" s="253"/>
      <c r="Q8" s="401"/>
      <c r="R8" s="402"/>
      <c r="S8" s="394"/>
    </row>
    <row r="9" spans="1:21" ht="15.75" customHeight="1">
      <c r="A9" s="177"/>
      <c r="B9" s="14"/>
      <c r="C9" s="177"/>
      <c r="D9" s="15"/>
      <c r="E9" s="177"/>
      <c r="F9" s="15"/>
      <c r="G9" s="177"/>
      <c r="H9" s="15"/>
      <c r="I9" s="177"/>
      <c r="J9" s="176"/>
      <c r="K9" s="249" t="s">
        <v>85</v>
      </c>
      <c r="L9" s="248"/>
      <c r="M9" s="249" t="s">
        <v>85</v>
      </c>
      <c r="N9" s="57"/>
      <c r="O9" s="249" t="s">
        <v>85</v>
      </c>
      <c r="P9" s="9"/>
      <c r="Q9" s="249" t="s">
        <v>85</v>
      </c>
      <c r="R9" s="172"/>
      <c r="S9" s="249" t="s">
        <v>87</v>
      </c>
    </row>
    <row r="10" spans="1:21" ht="32.25" customHeight="1">
      <c r="A10" s="158" t="s">
        <v>105</v>
      </c>
      <c r="B10" s="14"/>
      <c r="C10" s="55" t="s">
        <v>107</v>
      </c>
      <c r="D10" s="55"/>
      <c r="E10" s="55" t="s">
        <v>116</v>
      </c>
      <c r="F10" s="55"/>
      <c r="G10" s="55" t="s">
        <v>118</v>
      </c>
      <c r="H10" s="55"/>
      <c r="I10" s="258">
        <v>0</v>
      </c>
      <c r="J10" s="243"/>
      <c r="K10" s="55">
        <v>533886</v>
      </c>
      <c r="L10" s="55"/>
      <c r="M10" s="55">
        <v>4376</v>
      </c>
      <c r="N10" s="55"/>
      <c r="O10" s="349">
        <v>0</v>
      </c>
      <c r="Q10" s="55">
        <f>K10+M10-O10</f>
        <v>538262</v>
      </c>
      <c r="R10" s="242"/>
      <c r="S10" s="368">
        <f>Q10/' سهام'!$AA$2</f>
        <v>5.1156171736571106E-8</v>
      </c>
    </row>
    <row r="11" spans="1:21" ht="32.25" customHeight="1">
      <c r="A11" s="158" t="s">
        <v>106</v>
      </c>
      <c r="B11" s="14"/>
      <c r="C11" s="55" t="s">
        <v>108</v>
      </c>
      <c r="D11" s="55"/>
      <c r="E11" s="55" t="s">
        <v>116</v>
      </c>
      <c r="F11" s="55"/>
      <c r="G11" s="55" t="s">
        <v>119</v>
      </c>
      <c r="H11" s="55"/>
      <c r="I11" s="258">
        <v>0</v>
      </c>
      <c r="J11" s="243"/>
      <c r="K11" s="55">
        <v>18587127</v>
      </c>
      <c r="L11" s="55"/>
      <c r="M11" s="55">
        <v>152354</v>
      </c>
      <c r="N11" s="55"/>
      <c r="O11" s="349">
        <v>0</v>
      </c>
      <c r="Q11" s="55">
        <f>K11+M11-O11</f>
        <v>18739481</v>
      </c>
      <c r="R11" s="242"/>
      <c r="S11" s="312">
        <f>Q11/' سهام'!$AA$2</f>
        <v>1.7809916142886015E-6</v>
      </c>
    </row>
    <row r="12" spans="1:21" ht="32.25" customHeight="1">
      <c r="A12" s="158" t="s">
        <v>106</v>
      </c>
      <c r="B12" s="14"/>
      <c r="C12" s="55" t="s">
        <v>109</v>
      </c>
      <c r="D12" s="55"/>
      <c r="E12" s="55" t="s">
        <v>117</v>
      </c>
      <c r="F12" s="55"/>
      <c r="G12" s="55" t="s">
        <v>120</v>
      </c>
      <c r="H12" s="55"/>
      <c r="I12" s="258">
        <v>0</v>
      </c>
      <c r="J12" s="243"/>
      <c r="K12" s="55">
        <v>1758000</v>
      </c>
      <c r="L12" s="55"/>
      <c r="M12" s="349">
        <v>0</v>
      </c>
      <c r="N12" s="55"/>
      <c r="O12" s="349">
        <v>0</v>
      </c>
      <c r="Q12" s="55">
        <f t="shared" ref="Q12:Q18" si="0">K12+M12-O12</f>
        <v>1758000</v>
      </c>
      <c r="R12" s="242"/>
      <c r="S12" s="368">
        <f>Q12/' سهام'!$AA$2</f>
        <v>1.6707950758718245E-7</v>
      </c>
    </row>
    <row r="13" spans="1:21" ht="32.25" customHeight="1">
      <c r="A13" s="158" t="s">
        <v>106</v>
      </c>
      <c r="B13" s="14"/>
      <c r="C13" s="55" t="s">
        <v>110</v>
      </c>
      <c r="D13" s="55"/>
      <c r="E13" s="55" t="s">
        <v>117</v>
      </c>
      <c r="F13" s="55"/>
      <c r="G13" s="55" t="s">
        <v>121</v>
      </c>
      <c r="H13" s="55"/>
      <c r="I13" s="258">
        <v>0</v>
      </c>
      <c r="J13" s="243"/>
      <c r="K13" s="55">
        <v>500000</v>
      </c>
      <c r="L13" s="55"/>
      <c r="M13" s="349">
        <v>0</v>
      </c>
      <c r="N13" s="55"/>
      <c r="O13" s="349">
        <v>0</v>
      </c>
      <c r="Q13" s="55">
        <f t="shared" si="0"/>
        <v>500000</v>
      </c>
      <c r="R13" s="242"/>
      <c r="S13" s="368">
        <f>Q13/' سهام'!$AA$2</f>
        <v>4.7519768938334037E-8</v>
      </c>
    </row>
    <row r="14" spans="1:21" ht="32.25" customHeight="1">
      <c r="A14" s="158" t="s">
        <v>106</v>
      </c>
      <c r="B14" s="14"/>
      <c r="C14" s="55" t="s">
        <v>111</v>
      </c>
      <c r="D14" s="55"/>
      <c r="E14" s="55" t="s">
        <v>116</v>
      </c>
      <c r="F14" s="55"/>
      <c r="G14" s="55" t="s">
        <v>121</v>
      </c>
      <c r="H14" s="55"/>
      <c r="I14" s="258">
        <v>0</v>
      </c>
      <c r="J14" s="243"/>
      <c r="K14" s="55">
        <v>1305628</v>
      </c>
      <c r="L14" s="55"/>
      <c r="M14" s="55">
        <v>1293000004098</v>
      </c>
      <c r="N14" s="55"/>
      <c r="O14" s="55">
        <v>1293000805628</v>
      </c>
      <c r="Q14" s="55">
        <f t="shared" si="0"/>
        <v>504098</v>
      </c>
      <c r="R14" s="242"/>
      <c r="S14" s="368">
        <f>Q14/' سهام'!$AA$2</f>
        <v>4.7909240964552621E-8</v>
      </c>
    </row>
    <row r="15" spans="1:21" ht="32.25" customHeight="1">
      <c r="A15" s="158" t="s">
        <v>106</v>
      </c>
      <c r="B15" s="14"/>
      <c r="C15" s="55" t="s">
        <v>112</v>
      </c>
      <c r="D15" s="55"/>
      <c r="E15" s="55" t="s">
        <v>116</v>
      </c>
      <c r="F15" s="55"/>
      <c r="G15" s="55" t="s">
        <v>121</v>
      </c>
      <c r="H15" s="55"/>
      <c r="I15" s="258">
        <v>0</v>
      </c>
      <c r="J15" s="243"/>
      <c r="K15" s="55">
        <v>879715</v>
      </c>
      <c r="L15" s="55"/>
      <c r="M15" s="55">
        <v>7211</v>
      </c>
      <c r="N15" s="55"/>
      <c r="O15" s="349">
        <v>0</v>
      </c>
      <c r="Q15" s="55">
        <f t="shared" si="0"/>
        <v>886926</v>
      </c>
      <c r="R15" s="242"/>
      <c r="S15" s="368">
        <f>Q15/' سهام'!$AA$2</f>
        <v>8.4293037170801707E-8</v>
      </c>
    </row>
    <row r="16" spans="1:21" ht="32.25" customHeight="1">
      <c r="A16" s="158" t="s">
        <v>105</v>
      </c>
      <c r="B16" s="14"/>
      <c r="C16" s="55" t="s">
        <v>113</v>
      </c>
      <c r="D16" s="55"/>
      <c r="E16" s="55" t="s">
        <v>116</v>
      </c>
      <c r="F16" s="55"/>
      <c r="G16" s="55" t="s">
        <v>122</v>
      </c>
      <c r="H16" s="55"/>
      <c r="I16" s="258">
        <v>0</v>
      </c>
      <c r="J16" s="102"/>
      <c r="K16" s="55">
        <v>2359210102</v>
      </c>
      <c r="L16" s="55"/>
      <c r="M16" s="55">
        <v>82555737738</v>
      </c>
      <c r="N16" s="55"/>
      <c r="O16" s="55">
        <v>2358705331</v>
      </c>
      <c r="Q16" s="55">
        <f t="shared" si="0"/>
        <v>82556242509</v>
      </c>
      <c r="R16" s="101"/>
      <c r="S16" s="309">
        <f>Q16/' سهام'!$AA$2</f>
        <v>7.8461071368894995E-3</v>
      </c>
    </row>
    <row r="17" spans="1:22" ht="32.25" customHeight="1">
      <c r="A17" s="158" t="s">
        <v>105</v>
      </c>
      <c r="B17" s="14"/>
      <c r="C17" s="55" t="s">
        <v>114</v>
      </c>
      <c r="D17" s="55"/>
      <c r="E17" s="55" t="s">
        <v>116</v>
      </c>
      <c r="F17" s="55"/>
      <c r="G17" s="55" t="s">
        <v>122</v>
      </c>
      <c r="H17" s="55"/>
      <c r="I17" s="258">
        <v>0</v>
      </c>
      <c r="J17" s="16"/>
      <c r="K17" s="55">
        <v>106044921679</v>
      </c>
      <c r="L17" s="84"/>
      <c r="M17" s="55">
        <v>337523947</v>
      </c>
      <c r="N17" s="55"/>
      <c r="O17" s="55">
        <v>64867000089</v>
      </c>
      <c r="P17" s="79"/>
      <c r="Q17" s="55">
        <f t="shared" si="0"/>
        <v>41515445537</v>
      </c>
      <c r="R17" s="168"/>
      <c r="S17" s="309">
        <f>Q17/' سهام'!$AA$2</f>
        <v>3.9456087585804621E-3</v>
      </c>
      <c r="U17" s="83"/>
    </row>
    <row r="18" spans="1:22" ht="32.25" customHeight="1">
      <c r="A18" s="158" t="s">
        <v>105</v>
      </c>
      <c r="B18" s="14"/>
      <c r="C18" s="55" t="s">
        <v>115</v>
      </c>
      <c r="D18" s="55"/>
      <c r="E18" s="55" t="s">
        <v>116</v>
      </c>
      <c r="F18" s="55"/>
      <c r="G18" s="55" t="s">
        <v>122</v>
      </c>
      <c r="H18" s="55"/>
      <c r="I18" s="258">
        <v>0</v>
      </c>
      <c r="J18" s="166"/>
      <c r="K18" s="55">
        <v>1176087</v>
      </c>
      <c r="L18" s="84"/>
      <c r="M18" s="55">
        <v>9640</v>
      </c>
      <c r="N18" s="55"/>
      <c r="O18" s="349">
        <v>0</v>
      </c>
      <c r="P18" s="79"/>
      <c r="Q18" s="55">
        <f t="shared" si="0"/>
        <v>1185727</v>
      </c>
      <c r="R18" s="167"/>
      <c r="S18" s="367">
        <f>Q18/' سهام'!$AA$2</f>
        <v>1.12690946127888E-7</v>
      </c>
      <c r="U18" s="83"/>
    </row>
    <row r="19" spans="1:22" ht="26.25" customHeight="1" thickBot="1">
      <c r="A19" s="14" t="s">
        <v>2</v>
      </c>
      <c r="B19" s="14"/>
      <c r="C19" s="14"/>
      <c r="D19" s="14"/>
      <c r="E19" s="14"/>
      <c r="F19" s="14"/>
      <c r="G19" s="14"/>
      <c r="H19" s="14"/>
      <c r="I19" s="14"/>
      <c r="J19" s="16"/>
      <c r="K19" s="75">
        <f>SUM(K10:K18)</f>
        <v>108428872224</v>
      </c>
      <c r="L19" s="85"/>
      <c r="M19" s="75">
        <f>SUM(M10:M18)</f>
        <v>1375893439364</v>
      </c>
      <c r="O19" s="75">
        <f>SUM(O10:O18)</f>
        <v>1360226511048</v>
      </c>
      <c r="Q19" s="75">
        <f>SUM(Q10:Q18)</f>
        <v>124095800540</v>
      </c>
      <c r="R19" s="85"/>
      <c r="S19" s="187">
        <f>SUM(S10:S18)</f>
        <v>1.1794007535756776E-2</v>
      </c>
      <c r="U19" s="397"/>
      <c r="V19" s="397"/>
    </row>
    <row r="20" spans="1:22" ht="16.5" thickTop="1">
      <c r="A20" s="18"/>
      <c r="B20" s="18"/>
      <c r="C20" s="18"/>
      <c r="D20" s="18"/>
      <c r="E20" s="18"/>
      <c r="F20" s="18"/>
      <c r="G20" s="18"/>
      <c r="K20" s="324"/>
      <c r="M20" s="153"/>
      <c r="O20" s="153"/>
      <c r="Q20" s="324"/>
    </row>
    <row r="21" spans="1:22">
      <c r="A21" s="18"/>
      <c r="B21" s="18"/>
      <c r="C21" s="18"/>
      <c r="D21" s="15"/>
      <c r="E21" s="145"/>
      <c r="F21" s="15"/>
      <c r="G21" s="145"/>
      <c r="K21" s="153"/>
      <c r="M21" s="153"/>
      <c r="O21" s="153"/>
      <c r="Q21" s="128"/>
    </row>
    <row r="22" spans="1:22">
      <c r="A22" s="18"/>
      <c r="B22" s="18"/>
      <c r="C22" s="18"/>
      <c r="D22" s="15"/>
      <c r="E22" s="145"/>
      <c r="F22" s="15"/>
      <c r="G22" s="112"/>
      <c r="J22" s="80">
        <f t="shared" ref="J22" si="1">J19-J20-J21</f>
        <v>0</v>
      </c>
      <c r="K22" s="80"/>
      <c r="L22" s="80"/>
      <c r="M22" s="80"/>
      <c r="N22" s="80"/>
      <c r="O22" s="80"/>
      <c r="P22" s="80"/>
      <c r="Q22" s="80"/>
    </row>
    <row r="23" spans="1:22">
      <c r="A23" s="18"/>
      <c r="B23" s="18"/>
      <c r="C23" s="18"/>
      <c r="I23" s="14"/>
      <c r="K23" s="83"/>
      <c r="L23" s="83"/>
      <c r="M23" s="83"/>
      <c r="N23" s="83"/>
      <c r="O23" s="83"/>
      <c r="P23" s="83"/>
      <c r="Q23" s="83"/>
    </row>
    <row r="24" spans="1:22">
      <c r="K24" s="80"/>
      <c r="Q24" s="83"/>
    </row>
    <row r="25" spans="1:22">
      <c r="Q25" s="153"/>
    </row>
    <row r="32" spans="1:22">
      <c r="A32" s="132"/>
    </row>
  </sheetData>
  <mergeCells count="20">
    <mergeCell ref="A1:S1"/>
    <mergeCell ref="A2:S2"/>
    <mergeCell ref="A3:S3"/>
    <mergeCell ref="S7:S8"/>
    <mergeCell ref="A4:S4"/>
    <mergeCell ref="Q6:S6"/>
    <mergeCell ref="Q7:Q8"/>
    <mergeCell ref="R7:R8"/>
    <mergeCell ref="A7:A8"/>
    <mergeCell ref="J7:J8"/>
    <mergeCell ref="K7:K8"/>
    <mergeCell ref="C7:C8"/>
    <mergeCell ref="O7:O8"/>
    <mergeCell ref="E7:E8"/>
    <mergeCell ref="G7:G8"/>
    <mergeCell ref="I7:I8"/>
    <mergeCell ref="C6:I6"/>
    <mergeCell ref="M6:O6"/>
    <mergeCell ref="M7:M8"/>
    <mergeCell ref="U19:V19"/>
  </mergeCells>
  <printOptions horizontalCentered="1"/>
  <pageMargins left="0.70866141732283472" right="0.70866141732283472" top="0.74803149606299213" bottom="0.74803149606299213" header="0.31496062992125984" footer="0.31496062992125984"/>
  <pageSetup scale="75" firstPageNumber="9" orientation="landscape" useFirstPageNumber="1" r:id="rId1"/>
  <headerFooter>
    <oddFooter>&amp;C&amp;"B Nazanin,Bold"&amp;P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V18"/>
  <sheetViews>
    <sheetView rightToLeft="1" view="pageBreakPreview" zoomScaleNormal="110" zoomScaleSheetLayoutView="100" workbookViewId="0">
      <selection activeCell="E9" sqref="E9"/>
    </sheetView>
  </sheetViews>
  <sheetFormatPr defaultColWidth="9.140625" defaultRowHeight="12.75"/>
  <cols>
    <col min="1" max="1" width="22.7109375" style="105" customWidth="1"/>
    <col min="2" max="2" width="0.42578125" style="27" customWidth="1"/>
    <col min="3" max="3" width="10.7109375" style="27" customWidth="1"/>
    <col min="4" max="4" width="0.5703125" style="27" customWidth="1"/>
    <col min="5" max="5" width="10.140625" style="27" customWidth="1"/>
    <col min="6" max="6" width="0.42578125" style="27" customWidth="1"/>
    <col min="7" max="7" width="6.5703125" style="27" customWidth="1"/>
    <col min="8" max="8" width="0.5703125" style="27" customWidth="1"/>
    <col min="9" max="9" width="13.5703125" style="27" customWidth="1"/>
    <col min="10" max="10" width="0.42578125" style="27" customWidth="1"/>
    <col min="11" max="11" width="11.28515625" style="27" customWidth="1"/>
    <col min="12" max="12" width="0.42578125" style="27" customWidth="1"/>
    <col min="13" max="13" width="14.140625" style="87" bestFit="1" customWidth="1"/>
    <col min="14" max="14" width="0.42578125" style="27" customWidth="1"/>
    <col min="15" max="15" width="13" style="87" customWidth="1"/>
    <col min="16" max="16" width="0.5703125" style="87" customWidth="1"/>
    <col min="17" max="17" width="15.42578125" style="87" bestFit="1" customWidth="1"/>
    <col min="18" max="18" width="0.28515625" style="27" customWidth="1"/>
    <col min="19" max="19" width="13.42578125" style="87" customWidth="1"/>
    <col min="20" max="20" width="9.140625" style="27"/>
    <col min="21" max="21" width="9.7109375" style="27" bestFit="1" customWidth="1"/>
    <col min="22" max="16384" width="9.140625" style="27"/>
  </cols>
  <sheetData>
    <row r="1" spans="1:22" ht="21">
      <c r="A1" s="416" t="str">
        <f>' سهام'!A1:Y1</f>
        <v>صندوق سرمایه‌گذاری اختصاصی بازارگردانی خبرگان اهداف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  <c r="O1" s="416"/>
      <c r="P1" s="416"/>
      <c r="Q1" s="416"/>
      <c r="R1" s="416"/>
      <c r="S1" s="416"/>
    </row>
    <row r="2" spans="1:22" ht="21">
      <c r="A2" s="416" t="s">
        <v>66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22" ht="21">
      <c r="A3" s="416" t="str">
        <f>' سهام'!A3:Y3</f>
        <v>برای ماه منتهی به اسفند ماه 1399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</row>
    <row r="4" spans="1:22" ht="44.25" customHeight="1">
      <c r="A4" s="417" t="s">
        <v>76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28"/>
      <c r="U4" s="28"/>
      <c r="V4" s="28"/>
    </row>
    <row r="5" spans="1:22" ht="34.5" customHeight="1" thickBot="1">
      <c r="A5" s="103"/>
      <c r="B5" s="3"/>
      <c r="C5" s="395" t="s">
        <v>53</v>
      </c>
      <c r="D5" s="395"/>
      <c r="E5" s="395"/>
      <c r="F5" s="395"/>
      <c r="G5" s="395"/>
      <c r="H5" s="52"/>
      <c r="I5" s="415" t="s">
        <v>81</v>
      </c>
      <c r="J5" s="415"/>
      <c r="K5" s="415"/>
      <c r="L5" s="415"/>
      <c r="M5" s="415"/>
      <c r="N5" s="53"/>
      <c r="O5" s="415" t="s">
        <v>82</v>
      </c>
      <c r="P5" s="415"/>
      <c r="Q5" s="415"/>
      <c r="R5" s="415"/>
      <c r="S5" s="415"/>
      <c r="T5" s="2"/>
      <c r="U5" s="2"/>
      <c r="V5" s="2"/>
    </row>
    <row r="6" spans="1:22" ht="65.25" customHeight="1" thickBot="1">
      <c r="A6" s="104" t="s">
        <v>40</v>
      </c>
      <c r="B6" s="36"/>
      <c r="C6" s="47" t="s">
        <v>47</v>
      </c>
      <c r="D6" s="51"/>
      <c r="E6" s="47" t="s">
        <v>52</v>
      </c>
      <c r="F6" s="51"/>
      <c r="G6" s="47" t="s">
        <v>48</v>
      </c>
      <c r="H6" s="51"/>
      <c r="I6" s="47" t="s">
        <v>49</v>
      </c>
      <c r="J6" s="51"/>
      <c r="K6" s="47" t="s">
        <v>50</v>
      </c>
      <c r="L6" s="51"/>
      <c r="M6" s="86" t="s">
        <v>51</v>
      </c>
      <c r="N6" s="49"/>
      <c r="O6" s="86" t="s">
        <v>49</v>
      </c>
      <c r="P6" s="91"/>
      <c r="Q6" s="86" t="s">
        <v>50</v>
      </c>
      <c r="R6" s="65"/>
      <c r="S6" s="86" t="s">
        <v>51</v>
      </c>
      <c r="T6" s="37"/>
      <c r="U6" s="37"/>
      <c r="V6" s="37"/>
    </row>
    <row r="7" spans="1:22" ht="26.25" customHeight="1">
      <c r="A7" s="100"/>
      <c r="B7" s="36"/>
      <c r="C7" s="55"/>
      <c r="D7" s="55"/>
      <c r="E7" s="55"/>
      <c r="F7" s="55"/>
      <c r="G7" s="55"/>
      <c r="H7" s="55"/>
      <c r="I7" s="111"/>
      <c r="J7" s="111">
        <v>0</v>
      </c>
      <c r="K7" s="111"/>
      <c r="L7" s="111">
        <v>0</v>
      </c>
      <c r="M7" s="111"/>
      <c r="N7" s="55"/>
      <c r="O7" s="55"/>
      <c r="P7" s="55"/>
      <c r="Q7" s="111"/>
      <c r="R7" s="55"/>
      <c r="S7" s="55"/>
      <c r="T7" s="37"/>
      <c r="U7" s="37"/>
      <c r="V7" s="37"/>
    </row>
    <row r="8" spans="1:22" ht="26.25" customHeight="1">
      <c r="A8" s="100"/>
      <c r="B8" s="36"/>
      <c r="C8" s="55"/>
      <c r="D8" s="55"/>
      <c r="E8" s="55"/>
      <c r="F8" s="55"/>
      <c r="G8" s="55"/>
      <c r="H8" s="55"/>
      <c r="I8" s="111"/>
      <c r="J8" s="111">
        <v>0</v>
      </c>
      <c r="K8" s="111"/>
      <c r="L8" s="111">
        <v>0</v>
      </c>
      <c r="M8" s="111"/>
      <c r="N8" s="55"/>
      <c r="O8" s="55"/>
      <c r="P8" s="55"/>
      <c r="Q8" s="111"/>
      <c r="R8" s="55"/>
      <c r="S8" s="55"/>
      <c r="T8" s="37"/>
      <c r="U8" s="37"/>
      <c r="V8" s="37"/>
    </row>
    <row r="9" spans="1:22" ht="26.25" customHeight="1">
      <c r="A9" s="100"/>
      <c r="B9" s="36"/>
      <c r="C9" s="55"/>
      <c r="D9" s="55"/>
      <c r="E9" s="55"/>
      <c r="F9" s="55"/>
      <c r="G9" s="55"/>
      <c r="H9" s="55"/>
      <c r="I9" s="111"/>
      <c r="J9" s="111">
        <v>0</v>
      </c>
      <c r="K9" s="111"/>
      <c r="L9" s="111">
        <v>0</v>
      </c>
      <c r="M9" s="111"/>
      <c r="N9" s="55"/>
      <c r="O9" s="55"/>
      <c r="P9" s="55"/>
      <c r="Q9" s="111"/>
      <c r="R9" s="55"/>
      <c r="S9" s="55"/>
      <c r="T9" s="37"/>
      <c r="U9" s="37"/>
      <c r="V9" s="133"/>
    </row>
    <row r="10" spans="1:22" ht="28.5" customHeight="1">
      <c r="A10" s="100"/>
      <c r="B10" s="36"/>
      <c r="C10" s="55"/>
      <c r="D10" s="55"/>
      <c r="E10" s="55"/>
      <c r="F10" s="55"/>
      <c r="G10" s="55"/>
      <c r="H10" s="55"/>
      <c r="I10" s="111"/>
      <c r="J10" s="111">
        <v>0</v>
      </c>
      <c r="K10" s="111"/>
      <c r="L10" s="111">
        <v>0</v>
      </c>
      <c r="M10" s="111"/>
      <c r="N10" s="55"/>
      <c r="O10" s="55"/>
      <c r="P10" s="55"/>
      <c r="Q10" s="111"/>
      <c r="R10" s="55"/>
      <c r="S10" s="55"/>
      <c r="T10" s="37"/>
      <c r="U10" s="37"/>
      <c r="V10" s="133"/>
    </row>
    <row r="11" spans="1:22" ht="24.75" customHeight="1" thickBot="1">
      <c r="A11" s="139" t="s">
        <v>2</v>
      </c>
      <c r="I11" s="147">
        <f>SUM(I7:I9)</f>
        <v>0</v>
      </c>
      <c r="J11" s="94">
        <f>SUM(J7:J9)</f>
        <v>0</v>
      </c>
      <c r="K11" s="147">
        <f>SUM(K7:K10)</f>
        <v>0</v>
      </c>
      <c r="L11" s="94">
        <f>SUM(L7:L9)</f>
        <v>0</v>
      </c>
      <c r="M11" s="147">
        <f>SUM(M7:M10)</f>
        <v>0</v>
      </c>
      <c r="N11" s="55">
        <f>SUM(N7:N9)</f>
        <v>0</v>
      </c>
      <c r="O11" s="75">
        <f>SUM(O7:O10)</f>
        <v>0</v>
      </c>
      <c r="P11" s="55">
        <f>SUM(P7:P9)</f>
        <v>0</v>
      </c>
      <c r="Q11" s="75">
        <f>SUM(Q7:Q10)</f>
        <v>0</v>
      </c>
      <c r="R11" s="55">
        <f>SUM(R7:R9)</f>
        <v>0</v>
      </c>
      <c r="S11" s="75">
        <f>SUM(S7:S10)</f>
        <v>0</v>
      </c>
    </row>
    <row r="12" spans="1:22" ht="19.5" thickTop="1">
      <c r="A12" s="100"/>
      <c r="O12" s="88"/>
    </row>
    <row r="14" spans="1:22">
      <c r="Q14" s="153"/>
      <c r="S14" s="127"/>
      <c r="U14" s="128"/>
    </row>
    <row r="15" spans="1:22">
      <c r="S15" s="127"/>
      <c r="U15" s="37"/>
    </row>
    <row r="16" spans="1:22">
      <c r="O16" s="136"/>
      <c r="Q16" s="127"/>
      <c r="U16" s="37"/>
    </row>
    <row r="17" spans="13:21" ht="14.25" customHeight="1">
      <c r="M17" s="414"/>
      <c r="N17" s="414"/>
      <c r="O17" s="414"/>
      <c r="U17" s="134"/>
    </row>
    <row r="18" spans="13:21">
      <c r="O18" s="127"/>
    </row>
  </sheetData>
  <mergeCells count="8">
    <mergeCell ref="M17:O17"/>
    <mergeCell ref="C5:G5"/>
    <mergeCell ref="I5:M5"/>
    <mergeCell ref="O5:S5"/>
    <mergeCell ref="A1:S1"/>
    <mergeCell ref="A2:S2"/>
    <mergeCell ref="A3:S3"/>
    <mergeCell ref="A4:S4"/>
  </mergeCells>
  <printOptions horizontalCentered="1"/>
  <pageMargins left="0.51181102362204722" right="0.35433070866141736" top="0.74803149606299213" bottom="0.74803149606299213" header="0.31496062992125984" footer="0.31496062992125984"/>
  <pageSetup scale="83" firstPageNumber="7" orientation="landscape" useFirstPageNumber="1" r:id="rId1"/>
  <headerFooter>
    <oddFooter>&amp;C&amp;"B Nazanin,Bold"5</oddFooter>
  </headerFooter>
  <ignoredErrors>
    <ignoredError sqref="I11" formulaRange="1"/>
    <ignoredError sqref="K11 M11 P11:Q1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V21"/>
  <sheetViews>
    <sheetView rightToLeft="1" view="pageBreakPreview" zoomScaleNormal="100" zoomScaleSheetLayoutView="100" workbookViewId="0">
      <selection activeCell="A9" sqref="A9"/>
    </sheetView>
  </sheetViews>
  <sheetFormatPr defaultRowHeight="15"/>
  <cols>
    <col min="1" max="1" width="18.28515625" style="171" customWidth="1"/>
    <col min="2" max="2" width="0.7109375" style="171" customWidth="1"/>
    <col min="3" max="3" width="15.42578125" customWidth="1"/>
    <col min="4" max="4" width="0.42578125" customWidth="1"/>
    <col min="5" max="5" width="11.5703125" customWidth="1"/>
    <col min="6" max="6" width="0.5703125" customWidth="1"/>
    <col min="7" max="7" width="8.140625" customWidth="1"/>
    <col min="8" max="8" width="0.28515625" customWidth="1"/>
    <col min="9" max="9" width="15.7109375" customWidth="1"/>
    <col min="10" max="10" width="0.7109375" customWidth="1"/>
    <col min="11" max="11" width="13.28515625" customWidth="1"/>
    <col min="12" max="12" width="0.85546875" customWidth="1"/>
    <col min="13" max="13" width="18.85546875" customWidth="1"/>
    <col min="14" max="14" width="0.28515625" customWidth="1"/>
    <col min="15" max="15" width="18.28515625" customWidth="1"/>
    <col min="16" max="16" width="0.42578125" customWidth="1"/>
    <col min="17" max="17" width="8.7109375" customWidth="1"/>
    <col min="18" max="18" width="0.42578125" customWidth="1"/>
    <col min="19" max="19" width="18" customWidth="1"/>
    <col min="21" max="22" width="11.140625" bestFit="1" customWidth="1"/>
  </cols>
  <sheetData>
    <row r="1" spans="1:22" ht="21">
      <c r="A1" s="423" t="str">
        <f>' سهام'!A1:Y1</f>
        <v>صندوق سرمایه‌گذاری اختصاصی بازارگردانی خبرگان اهداف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</row>
    <row r="2" spans="1:22" ht="21">
      <c r="A2" s="423" t="s">
        <v>66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</row>
    <row r="3" spans="1:22" ht="21">
      <c r="A3" s="423" t="str">
        <f>' سهام'!A3:Y3</f>
        <v>برای ماه منتهی به اسفند ماه 1399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</row>
    <row r="4" spans="1:22" ht="8.25" customHeight="1">
      <c r="A4" s="170"/>
      <c r="B4" s="170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U4" s="140"/>
    </row>
    <row r="5" spans="1:22" ht="21">
      <c r="A5" s="418" t="s">
        <v>124</v>
      </c>
      <c r="B5" s="418"/>
      <c r="C5" s="418"/>
      <c r="D5" s="418"/>
      <c r="E5" s="418"/>
      <c r="F5" s="418"/>
      <c r="G5" s="418"/>
      <c r="H5" s="418"/>
      <c r="I5" s="418"/>
      <c r="J5" s="26"/>
    </row>
    <row r="6" spans="1:22" ht="20.25" thickBot="1">
      <c r="A6" s="160"/>
      <c r="B6" s="160"/>
      <c r="C6" s="419"/>
      <c r="D6" s="420"/>
      <c r="E6" s="419"/>
      <c r="F6" s="419"/>
      <c r="G6" s="419"/>
      <c r="H6" s="38"/>
      <c r="I6" s="421" t="s">
        <v>126</v>
      </c>
      <c r="J6" s="415"/>
      <c r="K6" s="415"/>
      <c r="L6" s="422"/>
      <c r="M6" s="415"/>
      <c r="N6" s="9"/>
      <c r="O6" s="415" t="s">
        <v>136</v>
      </c>
      <c r="P6" s="415"/>
      <c r="Q6" s="415"/>
      <c r="R6" s="415"/>
      <c r="S6" s="415"/>
    </row>
    <row r="7" spans="1:22" ht="54.75" thickBot="1">
      <c r="A7" s="34" t="s">
        <v>45</v>
      </c>
      <c r="B7" s="34"/>
      <c r="C7" s="39" t="s">
        <v>54</v>
      </c>
      <c r="D7" s="282"/>
      <c r="E7" s="39" t="s">
        <v>30</v>
      </c>
      <c r="F7" s="40"/>
      <c r="G7" s="39" t="s">
        <v>42</v>
      </c>
      <c r="H7" s="138"/>
      <c r="I7" s="39" t="s">
        <v>67</v>
      </c>
      <c r="J7" s="108"/>
      <c r="K7" s="39" t="s">
        <v>50</v>
      </c>
      <c r="L7" s="283"/>
      <c r="M7" s="39" t="s">
        <v>55</v>
      </c>
      <c r="N7" s="9"/>
      <c r="O7" s="39" t="s">
        <v>67</v>
      </c>
      <c r="P7" s="108"/>
      <c r="Q7" s="39" t="s">
        <v>50</v>
      </c>
      <c r="R7" s="108"/>
      <c r="S7" s="39" t="s">
        <v>55</v>
      </c>
      <c r="U7" s="153"/>
    </row>
    <row r="8" spans="1:22" s="274" customFormat="1" ht="13.5" customHeight="1">
      <c r="A8" s="186"/>
      <c r="B8" s="186"/>
      <c r="C8" s="108"/>
      <c r="D8" s="108"/>
      <c r="E8" s="108"/>
      <c r="F8" s="108"/>
      <c r="G8" s="108"/>
      <c r="H8" s="108"/>
      <c r="I8" s="108" t="s">
        <v>85</v>
      </c>
      <c r="J8" s="108"/>
      <c r="K8" s="108" t="s">
        <v>85</v>
      </c>
      <c r="L8" s="108"/>
      <c r="M8" s="108" t="s">
        <v>85</v>
      </c>
      <c r="N8" s="57"/>
      <c r="O8" s="108" t="s">
        <v>85</v>
      </c>
      <c r="P8" s="108"/>
      <c r="Q8" s="108" t="s">
        <v>85</v>
      </c>
      <c r="R8" s="108"/>
      <c r="S8" s="108" t="s">
        <v>85</v>
      </c>
      <c r="U8" s="154"/>
    </row>
    <row r="9" spans="1:22" s="263" customFormat="1" ht="18.75">
      <c r="A9" s="248" t="s">
        <v>105</v>
      </c>
      <c r="B9" s="223"/>
      <c r="C9" s="224" t="s">
        <v>123</v>
      </c>
      <c r="D9" s="224"/>
      <c r="E9" s="224"/>
      <c r="F9" s="224"/>
      <c r="G9" s="227">
        <v>0</v>
      </c>
      <c r="H9" s="224"/>
      <c r="I9" s="94">
        <v>4376</v>
      </c>
      <c r="J9" s="94"/>
      <c r="K9" s="279">
        <v>0</v>
      </c>
      <c r="L9" s="94"/>
      <c r="M9" s="94">
        <f t="shared" ref="M9:M15" si="0">I9+K9</f>
        <v>4376</v>
      </c>
      <c r="N9" s="94"/>
      <c r="O9" s="94">
        <v>1594350897</v>
      </c>
      <c r="P9" s="94"/>
      <c r="Q9" s="279">
        <v>0</v>
      </c>
      <c r="R9" s="94"/>
      <c r="S9" s="94">
        <f t="shared" ref="S9:S15" si="1">O9+Q9</f>
        <v>1594350897</v>
      </c>
    </row>
    <row r="10" spans="1:22" s="263" customFormat="1" ht="18.75">
      <c r="A10" s="248" t="s">
        <v>106</v>
      </c>
      <c r="B10" s="223"/>
      <c r="C10" s="224" t="s">
        <v>95</v>
      </c>
      <c r="D10" s="225"/>
      <c r="E10" s="224"/>
      <c r="F10" s="225"/>
      <c r="G10" s="227">
        <v>0</v>
      </c>
      <c r="H10" s="224"/>
      <c r="I10" s="94">
        <v>152354</v>
      </c>
      <c r="J10" s="94"/>
      <c r="K10" s="279">
        <v>0</v>
      </c>
      <c r="L10" s="94"/>
      <c r="M10" s="94">
        <f t="shared" si="0"/>
        <v>152354</v>
      </c>
      <c r="N10" s="94"/>
      <c r="O10" s="94">
        <v>749481</v>
      </c>
      <c r="P10" s="94"/>
      <c r="Q10" s="279">
        <v>0</v>
      </c>
      <c r="R10" s="94"/>
      <c r="S10" s="94">
        <f t="shared" si="1"/>
        <v>749481</v>
      </c>
      <c r="U10" s="153"/>
    </row>
    <row r="11" spans="1:22" s="263" customFormat="1" ht="18.75">
      <c r="A11" s="248" t="s">
        <v>106</v>
      </c>
      <c r="B11" s="223"/>
      <c r="C11" s="224" t="s">
        <v>123</v>
      </c>
      <c r="D11" s="225"/>
      <c r="E11" s="224"/>
      <c r="F11" s="225"/>
      <c r="G11" s="227">
        <v>0</v>
      </c>
      <c r="H11" s="224"/>
      <c r="I11" s="94">
        <v>4098</v>
      </c>
      <c r="J11" s="94"/>
      <c r="K11" s="279">
        <v>0</v>
      </c>
      <c r="L11" s="94"/>
      <c r="M11" s="94">
        <f t="shared" si="0"/>
        <v>4098</v>
      </c>
      <c r="N11" s="94"/>
      <c r="O11" s="94">
        <v>79698486</v>
      </c>
      <c r="P11" s="94"/>
      <c r="Q11" s="279">
        <v>0</v>
      </c>
      <c r="R11" s="94"/>
      <c r="S11" s="94">
        <f t="shared" si="1"/>
        <v>79698486</v>
      </c>
      <c r="U11" s="153"/>
    </row>
    <row r="12" spans="1:22" s="263" customFormat="1" ht="18.75">
      <c r="A12" s="248" t="s">
        <v>106</v>
      </c>
      <c r="B12" s="223"/>
      <c r="C12" s="224" t="s">
        <v>123</v>
      </c>
      <c r="D12" s="225"/>
      <c r="E12" s="224"/>
      <c r="F12" s="225"/>
      <c r="G12" s="227">
        <v>0</v>
      </c>
      <c r="H12" s="224"/>
      <c r="I12" s="94">
        <v>7211</v>
      </c>
      <c r="J12" s="94"/>
      <c r="K12" s="279">
        <v>0</v>
      </c>
      <c r="L12" s="94"/>
      <c r="M12" s="94">
        <f t="shared" si="0"/>
        <v>7211</v>
      </c>
      <c r="N12" s="94"/>
      <c r="O12" s="94">
        <v>21457</v>
      </c>
      <c r="P12" s="94"/>
      <c r="Q12" s="279">
        <v>0</v>
      </c>
      <c r="R12" s="94"/>
      <c r="S12" s="94">
        <f t="shared" si="1"/>
        <v>21457</v>
      </c>
      <c r="U12" s="153"/>
    </row>
    <row r="13" spans="1:22" s="263" customFormat="1" ht="18.75">
      <c r="A13" s="248" t="s">
        <v>105</v>
      </c>
      <c r="B13" s="223"/>
      <c r="C13" s="224" t="s">
        <v>95</v>
      </c>
      <c r="D13" s="225"/>
      <c r="E13" s="224"/>
      <c r="F13" s="225"/>
      <c r="G13" s="227">
        <v>0</v>
      </c>
      <c r="H13" s="224"/>
      <c r="I13" s="94">
        <v>4137</v>
      </c>
      <c r="J13" s="94"/>
      <c r="K13" s="279">
        <v>0</v>
      </c>
      <c r="L13" s="94"/>
      <c r="M13" s="94">
        <f t="shared" si="0"/>
        <v>4137</v>
      </c>
      <c r="N13" s="94"/>
      <c r="O13" s="94">
        <v>609062275</v>
      </c>
      <c r="P13" s="94"/>
      <c r="Q13" s="279">
        <v>0</v>
      </c>
      <c r="R13" s="94"/>
      <c r="S13" s="94">
        <f t="shared" si="1"/>
        <v>609062275</v>
      </c>
      <c r="U13" s="153"/>
    </row>
    <row r="14" spans="1:22" s="263" customFormat="1" ht="18.75">
      <c r="A14" s="248" t="s">
        <v>105</v>
      </c>
      <c r="B14" s="223"/>
      <c r="C14" s="224" t="s">
        <v>95</v>
      </c>
      <c r="D14" s="225"/>
      <c r="E14" s="224"/>
      <c r="F14" s="225"/>
      <c r="G14" s="227">
        <v>0</v>
      </c>
      <c r="H14" s="224"/>
      <c r="I14" s="94">
        <v>337523947</v>
      </c>
      <c r="J14" s="94"/>
      <c r="K14" s="279">
        <v>0</v>
      </c>
      <c r="L14" s="94"/>
      <c r="M14" s="94">
        <f t="shared" si="0"/>
        <v>337523947</v>
      </c>
      <c r="N14" s="94"/>
      <c r="O14" s="94">
        <v>2774176234</v>
      </c>
      <c r="P14" s="94"/>
      <c r="Q14" s="279">
        <v>0</v>
      </c>
      <c r="R14" s="94"/>
      <c r="S14" s="94">
        <f t="shared" si="1"/>
        <v>2774176234</v>
      </c>
      <c r="U14" s="153"/>
    </row>
    <row r="15" spans="1:22" s="263" customFormat="1" ht="18.75">
      <c r="A15" s="248" t="s">
        <v>105</v>
      </c>
      <c r="B15" s="100"/>
      <c r="C15" s="224" t="s">
        <v>95</v>
      </c>
      <c r="D15" s="226"/>
      <c r="E15" s="169"/>
      <c r="F15" s="96"/>
      <c r="G15" s="221">
        <v>0</v>
      </c>
      <c r="H15" s="96"/>
      <c r="I15" s="94">
        <v>9640</v>
      </c>
      <c r="J15" s="94"/>
      <c r="K15" s="279">
        <v>0</v>
      </c>
      <c r="L15" s="94"/>
      <c r="M15" s="94">
        <f t="shared" si="0"/>
        <v>9640</v>
      </c>
      <c r="N15" s="94"/>
      <c r="O15" s="94">
        <v>19202</v>
      </c>
      <c r="P15" s="94"/>
      <c r="Q15" s="279">
        <v>0</v>
      </c>
      <c r="R15" s="94"/>
      <c r="S15" s="94">
        <f t="shared" si="1"/>
        <v>19202</v>
      </c>
      <c r="V15" s="153"/>
    </row>
    <row r="16" spans="1:22" ht="27" customHeight="1" thickBot="1">
      <c r="A16" s="182" t="s">
        <v>2</v>
      </c>
      <c r="B16" s="100"/>
      <c r="C16" s="57"/>
      <c r="D16" s="9"/>
      <c r="E16" s="9"/>
      <c r="F16" s="9"/>
      <c r="G16" s="57"/>
      <c r="H16" s="57"/>
      <c r="I16" s="95">
        <f>SUM(I9:I15)</f>
        <v>337705763</v>
      </c>
      <c r="J16" s="94"/>
      <c r="K16" s="304">
        <f>SUM(K9:K15)</f>
        <v>0</v>
      </c>
      <c r="L16" s="94"/>
      <c r="M16" s="95">
        <f>SUM(M9:M15)</f>
        <v>337705763</v>
      </c>
      <c r="N16" s="275"/>
      <c r="O16" s="95">
        <f>SUM(O9:O15)</f>
        <v>5058078032</v>
      </c>
      <c r="P16" s="94"/>
      <c r="Q16" s="304">
        <f>SUM(Q9:Q15)</f>
        <v>0</v>
      </c>
      <c r="R16" s="275"/>
      <c r="S16" s="95">
        <f>SUM(S9:S15)</f>
        <v>5058078032</v>
      </c>
    </row>
    <row r="17" spans="9:19" ht="15.75" thickTop="1">
      <c r="I17" s="296"/>
      <c r="K17" s="152"/>
      <c r="O17" s="296"/>
    </row>
    <row r="18" spans="9:19">
      <c r="I18" s="296"/>
      <c r="K18" s="66"/>
      <c r="O18" s="296"/>
    </row>
    <row r="19" spans="9:19">
      <c r="I19" s="152"/>
      <c r="M19" s="66"/>
      <c r="O19" s="66"/>
      <c r="S19" s="66"/>
    </row>
    <row r="20" spans="9:19">
      <c r="I20" s="66"/>
      <c r="J20" s="66"/>
      <c r="K20" s="66"/>
      <c r="L20" s="66"/>
      <c r="M20" s="66"/>
      <c r="N20" s="66"/>
      <c r="O20" s="66"/>
      <c r="S20" s="152"/>
    </row>
    <row r="21" spans="9:19">
      <c r="S21" s="152"/>
    </row>
  </sheetData>
  <mergeCells count="7">
    <mergeCell ref="A5:I5"/>
    <mergeCell ref="C6:G6"/>
    <mergeCell ref="I6:M6"/>
    <mergeCell ref="O6:S6"/>
    <mergeCell ref="A1:S1"/>
    <mergeCell ref="A2:S2"/>
    <mergeCell ref="A3:S3"/>
  </mergeCells>
  <printOptions horizontalCentered="1"/>
  <pageMargins left="0.70866141732283472" right="0.70866141732283472" top="0.74803149606299213" bottom="0.74803149606299213" header="0.31496062992125984" footer="0.31496062992125984"/>
  <pageSetup scale="75" firstPageNumber="12" orientation="landscape" useFirstPageNumber="1" r:id="rId1"/>
  <headerFooter>
    <oddFooter>&amp;C&amp;"B Nazanin,Regular"&amp;12&amp;P</oddFooter>
  </headerFooter>
  <ignoredErrors>
    <ignoredError sqref="J16 N16 L1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V12"/>
  <sheetViews>
    <sheetView rightToLeft="1" view="pageBreakPreview" zoomScaleNormal="100" zoomScaleSheetLayoutView="100" workbookViewId="0">
      <selection activeCell="K9" sqref="K9"/>
    </sheetView>
  </sheetViews>
  <sheetFormatPr defaultColWidth="9.140625" defaultRowHeight="52.5" customHeight="1"/>
  <cols>
    <col min="1" max="1" width="23" style="3" customWidth="1"/>
    <col min="2" max="2" width="0.42578125" style="3" customWidth="1"/>
    <col min="3" max="3" width="19.28515625" style="3" customWidth="1"/>
    <col min="4" max="4" width="0.5703125" style="3" customWidth="1"/>
    <col min="5" max="5" width="13.85546875" style="3" customWidth="1"/>
    <col min="6" max="6" width="0.7109375" style="3" customWidth="1"/>
    <col min="7" max="7" width="11.42578125" style="3" customWidth="1"/>
    <col min="8" max="8" width="0.5703125" style="3" customWidth="1"/>
    <col min="9" max="9" width="15.5703125" style="3" customWidth="1"/>
    <col min="10" max="10" width="0.7109375" style="3" customWidth="1"/>
    <col min="11" max="11" width="12.7109375" style="3" customWidth="1"/>
    <col min="12" max="12" width="0.7109375" style="3" customWidth="1"/>
    <col min="13" max="13" width="16.140625" style="213" customWidth="1"/>
    <col min="14" max="14" width="0.42578125" style="3" customWidth="1"/>
    <col min="15" max="15" width="19.140625" style="213" customWidth="1"/>
    <col min="16" max="16" width="0.5703125" style="213" customWidth="1"/>
    <col min="17" max="17" width="13.42578125" style="213" customWidth="1"/>
    <col min="18" max="18" width="0.5703125" style="3" customWidth="1"/>
    <col min="19" max="19" width="21.85546875" style="213" customWidth="1"/>
    <col min="20" max="16384" width="9.140625" style="3"/>
  </cols>
  <sheetData>
    <row r="1" spans="1:22" ht="25.5" customHeight="1">
      <c r="A1" s="423" t="str">
        <f>'سود سپرده بانکی'!A1:S1</f>
        <v>صندوق سرمایه‌گذاری اختصاصی بازارگردانی خبرگان اهداف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</row>
    <row r="2" spans="1:22" ht="25.5" customHeight="1">
      <c r="A2" s="423" t="s">
        <v>66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</row>
    <row r="3" spans="1:22" ht="25.5" customHeight="1">
      <c r="A3" s="423" t="str">
        <f>'سود سپرده بانکی'!A3:S3</f>
        <v>برای ماه منتهی به اسفند ماه 1399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</row>
    <row r="4" spans="1:22" ht="7.5" customHeight="1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</row>
    <row r="5" spans="1:22" ht="37.5" customHeight="1">
      <c r="A5" s="399" t="s">
        <v>76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399"/>
      <c r="P5" s="399"/>
      <c r="Q5" s="399"/>
      <c r="R5" s="399"/>
      <c r="S5" s="399"/>
      <c r="T5" s="33"/>
      <c r="U5" s="33"/>
      <c r="V5" s="33"/>
    </row>
    <row r="6" spans="1:22" ht="22.5" customHeight="1" thickBot="1">
      <c r="C6" s="395" t="s">
        <v>53</v>
      </c>
      <c r="D6" s="395"/>
      <c r="E6" s="395"/>
      <c r="F6" s="395"/>
      <c r="G6" s="395"/>
      <c r="H6" s="52"/>
      <c r="I6" s="415" t="s">
        <v>126</v>
      </c>
      <c r="J6" s="415"/>
      <c r="K6" s="415"/>
      <c r="L6" s="415"/>
      <c r="M6" s="415"/>
      <c r="N6" s="53"/>
      <c r="O6" s="415" t="s">
        <v>127</v>
      </c>
      <c r="P6" s="415"/>
      <c r="Q6" s="415"/>
      <c r="R6" s="415"/>
      <c r="S6" s="415"/>
      <c r="T6" s="2"/>
      <c r="U6" s="2"/>
      <c r="V6" s="2"/>
    </row>
    <row r="7" spans="1:22" ht="52.5" customHeight="1" thickBot="1">
      <c r="A7" s="47" t="s">
        <v>40</v>
      </c>
      <c r="B7" s="36"/>
      <c r="C7" s="137" t="s">
        <v>47</v>
      </c>
      <c r="D7" s="40"/>
      <c r="E7" s="137" t="s">
        <v>52</v>
      </c>
      <c r="F7" s="40"/>
      <c r="G7" s="137" t="s">
        <v>48</v>
      </c>
      <c r="H7" s="40"/>
      <c r="I7" s="137" t="s">
        <v>49</v>
      </c>
      <c r="J7" s="40"/>
      <c r="K7" s="137" t="s">
        <v>50</v>
      </c>
      <c r="L7" s="40"/>
      <c r="M7" s="219" t="s">
        <v>51</v>
      </c>
      <c r="N7" s="30"/>
      <c r="O7" s="219" t="s">
        <v>49</v>
      </c>
      <c r="P7" s="222"/>
      <c r="Q7" s="219" t="s">
        <v>50</v>
      </c>
      <c r="R7" s="40"/>
      <c r="S7" s="219" t="s">
        <v>51</v>
      </c>
      <c r="T7" s="18"/>
      <c r="U7" s="18"/>
      <c r="V7" s="18"/>
    </row>
    <row r="8" spans="1:22" ht="15" customHeight="1">
      <c r="A8" s="210"/>
      <c r="B8" s="36"/>
      <c r="C8" s="108"/>
      <c r="D8" s="40"/>
      <c r="E8" s="108"/>
      <c r="F8" s="40"/>
      <c r="G8" s="108"/>
      <c r="H8" s="40"/>
      <c r="I8" s="108" t="s">
        <v>85</v>
      </c>
      <c r="J8" s="40"/>
      <c r="K8" s="108" t="s">
        <v>85</v>
      </c>
      <c r="L8" s="40"/>
      <c r="M8" s="108" t="s">
        <v>85</v>
      </c>
      <c r="N8" s="30"/>
      <c r="O8" s="108" t="s">
        <v>85</v>
      </c>
      <c r="P8" s="222"/>
      <c r="Q8" s="108" t="s">
        <v>85</v>
      </c>
      <c r="R8" s="40"/>
      <c r="S8" s="108" t="s">
        <v>85</v>
      </c>
      <c r="T8" s="18"/>
      <c r="U8" s="18"/>
      <c r="V8" s="18"/>
    </row>
    <row r="9" spans="1:22" ht="23.25" customHeight="1">
      <c r="A9" s="270" t="s">
        <v>100</v>
      </c>
      <c r="B9" s="36"/>
      <c r="C9" s="108" t="s">
        <v>125</v>
      </c>
      <c r="D9" s="40"/>
      <c r="E9" s="55">
        <v>32614544</v>
      </c>
      <c r="F9" s="40"/>
      <c r="G9" s="55">
        <v>410</v>
      </c>
      <c r="H9" s="40"/>
      <c r="I9" s="269">
        <v>0</v>
      </c>
      <c r="J9" s="269">
        <f t="shared" ref="J9" si="0">F9+H9</f>
        <v>0</v>
      </c>
      <c r="K9" s="269">
        <v>0</v>
      </c>
      <c r="L9" s="269">
        <f t="shared" ref="L9" si="1">H9+J9</f>
        <v>0</v>
      </c>
      <c r="M9" s="269">
        <f>I9+K9</f>
        <v>0</v>
      </c>
      <c r="N9" s="30"/>
      <c r="O9" s="55">
        <v>13371963040</v>
      </c>
      <c r="P9" s="222"/>
      <c r="Q9" s="55">
        <v>-1154775281</v>
      </c>
      <c r="R9" s="40"/>
      <c r="S9" s="55">
        <f>O9+Q9</f>
        <v>12217187759</v>
      </c>
      <c r="T9" s="313"/>
      <c r="U9" s="18"/>
      <c r="V9" s="18"/>
    </row>
    <row r="10" spans="1:22" ht="27" customHeight="1" thickBot="1">
      <c r="A10" s="270" t="s">
        <v>2</v>
      </c>
      <c r="I10" s="301">
        <f>SUM(I9:I9)</f>
        <v>0</v>
      </c>
      <c r="J10" s="302"/>
      <c r="K10" s="301">
        <f>SUM(K9:K9)</f>
        <v>0</v>
      </c>
      <c r="L10" s="302"/>
      <c r="M10" s="301">
        <f>SUM(M9:M9)</f>
        <v>0</v>
      </c>
      <c r="N10" s="55"/>
      <c r="O10" s="75">
        <f>SUM(O9:O9)</f>
        <v>13371963040</v>
      </c>
      <c r="P10" s="211"/>
      <c r="Q10" s="75">
        <f>SUM(Q9:Q9)</f>
        <v>-1154775281</v>
      </c>
      <c r="R10" s="211"/>
      <c r="S10" s="75">
        <f>SUM(S9:S9)</f>
        <v>12217187759</v>
      </c>
    </row>
    <row r="11" spans="1:22" ht="26.25" customHeight="1" thickTop="1">
      <c r="I11" s="80"/>
      <c r="K11" s="80"/>
      <c r="O11" s="214"/>
      <c r="Q11" s="153"/>
      <c r="S11" s="215"/>
    </row>
    <row r="12" spans="1:22" ht="21" customHeight="1">
      <c r="I12" s="83"/>
      <c r="J12" s="83"/>
      <c r="K12" s="83"/>
      <c r="O12" s="215"/>
      <c r="P12" s="215"/>
      <c r="Q12" s="215"/>
      <c r="R12" s="215"/>
      <c r="S12" s="303"/>
    </row>
  </sheetData>
  <mergeCells count="7">
    <mergeCell ref="A1:S1"/>
    <mergeCell ref="A2:S2"/>
    <mergeCell ref="A3:S3"/>
    <mergeCell ref="A5:S5"/>
    <mergeCell ref="C6:G6"/>
    <mergeCell ref="I6:M6"/>
    <mergeCell ref="O6:S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11" orientation="landscape" useFirstPageNumber="1" r:id="rId1"/>
  <headerFooter>
    <oddFooter>&amp;C&amp;"B Nazanin,Regular"&amp;12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S26"/>
  <sheetViews>
    <sheetView rightToLeft="1" view="pageBreakPreview" zoomScale="115" zoomScaleNormal="100" zoomScaleSheetLayoutView="115" workbookViewId="0">
      <selection activeCell="B12" sqref="B12"/>
    </sheetView>
  </sheetViews>
  <sheetFormatPr defaultColWidth="9.140625" defaultRowHeight="20.25" customHeight="1"/>
  <cols>
    <col min="1" max="1" width="1" style="9" customWidth="1"/>
    <col min="2" max="2" width="24" style="9" customWidth="1"/>
    <col min="3" max="3" width="0.5703125" style="9" customWidth="1"/>
    <col min="4" max="4" width="11.7109375" style="9" bestFit="1" customWidth="1"/>
    <col min="5" max="5" width="0.42578125" style="9" customWidth="1"/>
    <col min="6" max="6" width="16.7109375" style="9" customWidth="1"/>
    <col min="7" max="7" width="0.5703125" style="9" customWidth="1"/>
    <col min="8" max="8" width="19" style="9" customWidth="1"/>
    <col min="9" max="9" width="0.5703125" style="9" customWidth="1"/>
    <col min="10" max="10" width="21.85546875" style="67" customWidth="1"/>
    <col min="11" max="11" width="0.7109375" style="9" customWidth="1"/>
    <col min="12" max="12" width="12.28515625" style="9" customWidth="1"/>
    <col min="13" max="13" width="0.5703125" style="9" customWidth="1"/>
    <col min="14" max="14" width="18.7109375" style="9" customWidth="1"/>
    <col min="15" max="15" width="0.7109375" style="9" customWidth="1"/>
    <col min="16" max="16" width="18.85546875" style="9" customWidth="1"/>
    <col min="17" max="17" width="0.7109375" style="9" customWidth="1"/>
    <col min="18" max="18" width="21.42578125" style="67" customWidth="1"/>
    <col min="19" max="19" width="23.28515625" style="237" bestFit="1" customWidth="1"/>
    <col min="20" max="20" width="13.7109375" style="9" bestFit="1" customWidth="1"/>
    <col min="21" max="21" width="12.7109375" style="9" customWidth="1"/>
    <col min="22" max="16384" width="9.140625" style="9"/>
  </cols>
  <sheetData>
    <row r="1" spans="2:18" ht="20.25" customHeight="1">
      <c r="B1" s="374" t="s">
        <v>93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</row>
    <row r="2" spans="2:18" ht="20.25" customHeight="1">
      <c r="B2" s="410" t="s">
        <v>66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</row>
    <row r="3" spans="2:18" ht="20.25" customHeight="1">
      <c r="B3" s="410" t="s">
        <v>96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</row>
    <row r="4" spans="2:18" ht="20.25" customHeight="1">
      <c r="B4" s="411" t="s">
        <v>78</v>
      </c>
      <c r="C4" s="411"/>
      <c r="D4" s="411"/>
      <c r="E4" s="411"/>
      <c r="F4" s="411"/>
      <c r="G4" s="411"/>
      <c r="H4" s="411"/>
      <c r="I4" s="411"/>
      <c r="J4" s="192"/>
    </row>
    <row r="5" spans="2:18" ht="25.5" customHeight="1" thickBot="1">
      <c r="B5" s="97"/>
      <c r="D5" s="395" t="s">
        <v>126</v>
      </c>
      <c r="E5" s="395"/>
      <c r="F5" s="395"/>
      <c r="G5" s="395"/>
      <c r="H5" s="395"/>
      <c r="I5" s="395"/>
      <c r="J5" s="395"/>
      <c r="L5" s="415" t="s">
        <v>127</v>
      </c>
      <c r="M5" s="415"/>
      <c r="N5" s="415"/>
      <c r="O5" s="415"/>
      <c r="P5" s="415"/>
      <c r="Q5" s="415"/>
      <c r="R5" s="415"/>
    </row>
    <row r="6" spans="2:18" ht="35.25" customHeight="1" thickBot="1">
      <c r="B6" s="129" t="s">
        <v>45</v>
      </c>
      <c r="C6" s="71"/>
      <c r="D6" s="72" t="s">
        <v>3</v>
      </c>
      <c r="E6" s="71"/>
      <c r="F6" s="191" t="s">
        <v>28</v>
      </c>
      <c r="G6" s="71"/>
      <c r="H6" s="72" t="s">
        <v>56</v>
      </c>
      <c r="I6" s="71"/>
      <c r="J6" s="191" t="s">
        <v>57</v>
      </c>
      <c r="K6" s="73"/>
      <c r="L6" s="72" t="s">
        <v>3</v>
      </c>
      <c r="M6" s="71"/>
      <c r="N6" s="191" t="s">
        <v>28</v>
      </c>
      <c r="O6" s="71"/>
      <c r="P6" s="72" t="s">
        <v>56</v>
      </c>
      <c r="Q6" s="30"/>
      <c r="R6" s="191" t="s">
        <v>57</v>
      </c>
    </row>
    <row r="7" spans="2:18" ht="20.25" customHeight="1">
      <c r="B7" s="182"/>
      <c r="D7" s="183"/>
      <c r="E7" s="55"/>
      <c r="F7" s="183" t="s">
        <v>85</v>
      </c>
      <c r="G7" s="55">
        <v>-1</v>
      </c>
      <c r="H7" s="183" t="s">
        <v>85</v>
      </c>
      <c r="I7" s="55"/>
      <c r="J7" s="183" t="s">
        <v>85</v>
      </c>
      <c r="K7" s="55"/>
      <c r="L7" s="183"/>
      <c r="M7" s="55"/>
      <c r="N7" s="183" t="s">
        <v>85</v>
      </c>
      <c r="O7" s="55"/>
      <c r="P7" s="183" t="s">
        <v>85</v>
      </c>
      <c r="Q7" s="55"/>
      <c r="R7" s="183" t="s">
        <v>85</v>
      </c>
    </row>
    <row r="8" spans="2:18" ht="26.25" customHeight="1">
      <c r="B8" s="182" t="s">
        <v>104</v>
      </c>
      <c r="D8" s="55">
        <v>38448092</v>
      </c>
      <c r="E8" s="55"/>
      <c r="F8" s="55">
        <v>605097225338</v>
      </c>
      <c r="G8" s="55"/>
      <c r="H8" s="55">
        <v>-575941754389</v>
      </c>
      <c r="I8" s="55"/>
      <c r="J8" s="55">
        <f>F8+H8</f>
        <v>29155470949</v>
      </c>
      <c r="K8" s="55"/>
      <c r="L8" s="55">
        <v>38448092</v>
      </c>
      <c r="M8" s="55"/>
      <c r="N8" s="55">
        <v>605097225338</v>
      </c>
      <c r="O8" s="55"/>
      <c r="P8" s="55">
        <v>-604709516077</v>
      </c>
      <c r="Q8" s="55"/>
      <c r="R8" s="55">
        <f t="shared" ref="R8:R15" si="0">N8+P8</f>
        <v>387709261</v>
      </c>
    </row>
    <row r="9" spans="2:18" ht="26.25" customHeight="1">
      <c r="B9" s="182" t="s">
        <v>97</v>
      </c>
      <c r="D9" s="55">
        <v>462369068</v>
      </c>
      <c r="E9" s="55"/>
      <c r="F9" s="55">
        <v>6777799182347</v>
      </c>
      <c r="G9" s="55"/>
      <c r="H9" s="55">
        <v>-5929331621054</v>
      </c>
      <c r="I9" s="55"/>
      <c r="J9" s="55">
        <f t="shared" ref="J9:J15" si="1">F9+H9</f>
        <v>848467561293</v>
      </c>
      <c r="K9" s="55"/>
      <c r="L9" s="55">
        <v>462369068</v>
      </c>
      <c r="M9" s="55"/>
      <c r="N9" s="55">
        <v>6777799182347</v>
      </c>
      <c r="O9" s="55"/>
      <c r="P9" s="55">
        <v>-5960309489435</v>
      </c>
      <c r="Q9" s="55"/>
      <c r="R9" s="55">
        <f t="shared" si="0"/>
        <v>817489692912</v>
      </c>
    </row>
    <row r="10" spans="2:18" ht="26.25" customHeight="1">
      <c r="B10" s="182" t="s">
        <v>100</v>
      </c>
      <c r="D10" s="55">
        <v>36131682</v>
      </c>
      <c r="E10" s="55"/>
      <c r="F10" s="55">
        <v>785266826796</v>
      </c>
      <c r="G10" s="55"/>
      <c r="H10" s="55">
        <v>-712045298050</v>
      </c>
      <c r="I10" s="55"/>
      <c r="J10" s="55">
        <f t="shared" si="1"/>
        <v>73221528746</v>
      </c>
      <c r="K10" s="55"/>
      <c r="L10" s="55">
        <v>36131682</v>
      </c>
      <c r="M10" s="55"/>
      <c r="N10" s="55">
        <v>785266826796</v>
      </c>
      <c r="O10" s="55"/>
      <c r="P10" s="55">
        <v>-871730971579</v>
      </c>
      <c r="Q10" s="55"/>
      <c r="R10" s="55">
        <f t="shared" si="0"/>
        <v>-86464144783</v>
      </c>
    </row>
    <row r="11" spans="2:18" ht="26.25" customHeight="1">
      <c r="B11" s="182" t="s">
        <v>98</v>
      </c>
      <c r="D11" s="55">
        <v>2354060</v>
      </c>
      <c r="E11" s="55"/>
      <c r="F11" s="55">
        <v>382493364306</v>
      </c>
      <c r="G11" s="55"/>
      <c r="H11" s="55">
        <v>-354438407187</v>
      </c>
      <c r="I11" s="55"/>
      <c r="J11" s="55">
        <f t="shared" si="1"/>
        <v>28054957119</v>
      </c>
      <c r="K11" s="55"/>
      <c r="L11" s="55">
        <v>2354060</v>
      </c>
      <c r="M11" s="55"/>
      <c r="N11" s="55">
        <v>382493364306</v>
      </c>
      <c r="O11" s="55"/>
      <c r="P11" s="55">
        <v>-335707833734</v>
      </c>
      <c r="Q11" s="55"/>
      <c r="R11" s="55">
        <f t="shared" si="0"/>
        <v>46785530572</v>
      </c>
    </row>
    <row r="12" spans="2:18" ht="26.25" customHeight="1">
      <c r="B12" s="182" t="s">
        <v>101</v>
      </c>
      <c r="D12" s="55">
        <v>31516834</v>
      </c>
      <c r="E12" s="55"/>
      <c r="F12" s="55">
        <v>549235848235</v>
      </c>
      <c r="G12" s="55"/>
      <c r="H12" s="55">
        <v>-562978334893</v>
      </c>
      <c r="I12" s="55"/>
      <c r="J12" s="55">
        <f t="shared" si="1"/>
        <v>-13742486658</v>
      </c>
      <c r="K12" s="55"/>
      <c r="L12" s="55">
        <v>31516834</v>
      </c>
      <c r="M12" s="55"/>
      <c r="N12" s="55">
        <v>549235848235</v>
      </c>
      <c r="O12" s="55"/>
      <c r="P12" s="55">
        <v>-539656591333</v>
      </c>
      <c r="Q12" s="55"/>
      <c r="R12" s="55">
        <f t="shared" si="0"/>
        <v>9579256902</v>
      </c>
    </row>
    <row r="13" spans="2:18" ht="26.25" customHeight="1">
      <c r="B13" s="182" t="s">
        <v>102</v>
      </c>
      <c r="D13" s="55">
        <v>51919267</v>
      </c>
      <c r="E13" s="55"/>
      <c r="F13" s="55">
        <v>746187283599</v>
      </c>
      <c r="G13" s="55"/>
      <c r="H13" s="55">
        <v>-637241821827</v>
      </c>
      <c r="I13" s="55"/>
      <c r="J13" s="55">
        <f t="shared" si="1"/>
        <v>108945461772</v>
      </c>
      <c r="K13" s="55"/>
      <c r="L13" s="55">
        <v>51919267</v>
      </c>
      <c r="M13" s="55"/>
      <c r="N13" s="55">
        <v>746187283599</v>
      </c>
      <c r="O13" s="55"/>
      <c r="P13" s="55">
        <v>-763532911588</v>
      </c>
      <c r="Q13" s="55"/>
      <c r="R13" s="55">
        <f t="shared" si="0"/>
        <v>-17345627989</v>
      </c>
    </row>
    <row r="14" spans="2:18" ht="26.25" customHeight="1">
      <c r="B14" s="182" t="s">
        <v>103</v>
      </c>
      <c r="D14" s="55">
        <v>8800517</v>
      </c>
      <c r="E14" s="55"/>
      <c r="F14" s="55">
        <v>324008615027</v>
      </c>
      <c r="G14" s="55"/>
      <c r="H14" s="55">
        <v>-331851479419</v>
      </c>
      <c r="I14" s="55"/>
      <c r="J14" s="55">
        <f t="shared" si="1"/>
        <v>-7842864392</v>
      </c>
      <c r="K14" s="55"/>
      <c r="L14" s="55">
        <v>8800517</v>
      </c>
      <c r="M14" s="55"/>
      <c r="N14" s="55">
        <v>324008615027</v>
      </c>
      <c r="O14" s="55"/>
      <c r="P14" s="55">
        <v>-354581583737</v>
      </c>
      <c r="Q14" s="55"/>
      <c r="R14" s="55">
        <f t="shared" si="0"/>
        <v>-30572968710</v>
      </c>
    </row>
    <row r="15" spans="2:18" ht="26.25" customHeight="1">
      <c r="B15" s="182" t="s">
        <v>99</v>
      </c>
      <c r="D15" s="55">
        <v>4611842</v>
      </c>
      <c r="E15" s="55"/>
      <c r="F15" s="55">
        <v>213688586693</v>
      </c>
      <c r="G15" s="55"/>
      <c r="H15" s="55">
        <v>-198356031053</v>
      </c>
      <c r="I15" s="55"/>
      <c r="J15" s="55">
        <f t="shared" si="1"/>
        <v>15332555640</v>
      </c>
      <c r="K15" s="55"/>
      <c r="L15" s="55">
        <v>4611842</v>
      </c>
      <c r="M15" s="55"/>
      <c r="N15" s="55">
        <v>213688586693</v>
      </c>
      <c r="O15" s="55"/>
      <c r="P15" s="55">
        <v>-203504350689</v>
      </c>
      <c r="Q15" s="55"/>
      <c r="R15" s="55">
        <f t="shared" si="0"/>
        <v>10184236004</v>
      </c>
    </row>
    <row r="16" spans="2:18" ht="17.25" customHeight="1" thickBot="1">
      <c r="B16" s="193" t="s">
        <v>2</v>
      </c>
      <c r="D16" s="75">
        <f>SUM(D8:D15)</f>
        <v>636151362</v>
      </c>
      <c r="E16" s="55"/>
      <c r="F16" s="75">
        <f>SUM(F8:F15)</f>
        <v>10383776932341</v>
      </c>
      <c r="H16" s="75">
        <f>SUM(H8:H15)</f>
        <v>-9302184747872</v>
      </c>
      <c r="J16" s="75">
        <f>SUM(J8:J15)</f>
        <v>1081592184469</v>
      </c>
      <c r="K16" s="55"/>
      <c r="L16" s="75">
        <f>SUM(L8:L15)</f>
        <v>636151362</v>
      </c>
      <c r="M16" s="55"/>
      <c r="N16" s="75">
        <f>SUM(N8:N15)</f>
        <v>10383776932341</v>
      </c>
      <c r="O16" s="55"/>
      <c r="P16" s="75">
        <f>SUM(P8:P15)</f>
        <v>-9633733248172</v>
      </c>
      <c r="Q16" s="55"/>
      <c r="R16" s="75">
        <f>SUM(R8:R15)</f>
        <v>750043684169</v>
      </c>
    </row>
    <row r="17" spans="8:19" ht="20.25" customHeight="1" thickTop="1">
      <c r="J17" s="194"/>
      <c r="R17" s="194"/>
    </row>
    <row r="18" spans="8:19" ht="20.25" customHeight="1">
      <c r="H18" s="307"/>
      <c r="J18" s="194"/>
      <c r="R18" s="194"/>
    </row>
    <row r="19" spans="8:19" ht="20.25" customHeight="1">
      <c r="H19" s="308"/>
      <c r="J19" s="194"/>
      <c r="R19" s="194"/>
      <c r="S19" s="238"/>
    </row>
    <row r="20" spans="8:19" ht="20.25" customHeight="1">
      <c r="J20" s="194"/>
      <c r="R20" s="194"/>
      <c r="S20" s="238"/>
    </row>
    <row r="21" spans="8:19" ht="20.25" customHeight="1">
      <c r="S21" s="238"/>
    </row>
    <row r="22" spans="8:19" ht="20.25" customHeight="1">
      <c r="S22" s="238"/>
    </row>
    <row r="23" spans="8:19" ht="20.25" customHeight="1">
      <c r="S23" s="238"/>
    </row>
    <row r="24" spans="8:19" ht="20.25" customHeight="1">
      <c r="S24" s="238"/>
    </row>
    <row r="25" spans="8:19" ht="20.25" customHeight="1">
      <c r="S25" s="238"/>
    </row>
    <row r="26" spans="8:19" ht="20.25" customHeight="1">
      <c r="S26" s="238"/>
    </row>
  </sheetData>
  <mergeCells count="6">
    <mergeCell ref="B1:R1"/>
    <mergeCell ref="B2:R2"/>
    <mergeCell ref="B3:R3"/>
    <mergeCell ref="D5:J5"/>
    <mergeCell ref="L5:R5"/>
    <mergeCell ref="B4:I4"/>
  </mergeCells>
  <printOptions horizontalCentered="1"/>
  <pageMargins left="0.51181102362204722" right="0.43307086614173229" top="0.55118110236220474" bottom="0.31496062992125984" header="0.31496062992125984" footer="0.31496062992125984"/>
  <pageSetup scale="75" firstPageNumber="22" orientation="landscape" useFirstPageNumber="1" r:id="rId1"/>
  <headerFooter>
    <oddFooter>&amp;C&amp;"B Nazanin,Regular"&amp;12&amp;P</oddFooter>
  </headerFooter>
  <rowBreaks count="1" manualBreakCount="1">
    <brk id="17" max="1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V35"/>
  <sheetViews>
    <sheetView rightToLeft="1" view="pageBreakPreview" zoomScaleNormal="100" zoomScaleSheetLayoutView="100" workbookViewId="0">
      <selection activeCell="A17" sqref="A17"/>
    </sheetView>
  </sheetViews>
  <sheetFormatPr defaultRowHeight="15"/>
  <cols>
    <col min="1" max="1" width="28.5703125" customWidth="1"/>
    <col min="2" max="2" width="0.7109375" style="188" customWidth="1"/>
    <col min="3" max="3" width="11.5703125" customWidth="1"/>
    <col min="4" max="4" width="0.42578125" customWidth="1"/>
    <col min="5" max="5" width="17.28515625" style="92" customWidth="1"/>
    <col min="6" max="6" width="0.5703125" customWidth="1"/>
    <col min="7" max="7" width="17.28515625" bestFit="1" customWidth="1"/>
    <col min="8" max="8" width="0.5703125" customWidth="1"/>
    <col min="9" max="9" width="22" style="92" bestFit="1" customWidth="1"/>
    <col min="10" max="10" width="0.7109375" customWidth="1"/>
    <col min="11" max="11" width="13.140625" customWidth="1"/>
    <col min="12" max="12" width="0.5703125" customWidth="1"/>
    <col min="13" max="13" width="17.85546875" bestFit="1" customWidth="1"/>
    <col min="14" max="14" width="0.5703125" customWidth="1"/>
    <col min="15" max="15" width="18.140625" bestFit="1" customWidth="1"/>
    <col min="16" max="16" width="0.85546875" customWidth="1"/>
    <col min="17" max="17" width="22" style="92" bestFit="1" customWidth="1"/>
    <col min="18" max="18" width="17.42578125" bestFit="1" customWidth="1"/>
    <col min="19" max="19" width="18.42578125" bestFit="1" customWidth="1"/>
    <col min="20" max="20" width="13.85546875" bestFit="1" customWidth="1"/>
  </cols>
  <sheetData>
    <row r="1" spans="1:20" ht="23.25" customHeight="1">
      <c r="A1" s="374" t="str">
        <f>' سهام'!A1:Y1</f>
        <v>صندوق سرمایه‌گذاری اختصاصی بازارگردانی خبرگان اهداف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</row>
    <row r="2" spans="1:20" ht="23.25" customHeight="1">
      <c r="A2" s="374" t="s">
        <v>66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</row>
    <row r="3" spans="1:20" ht="23.25" customHeight="1">
      <c r="A3" s="374" t="str">
        <f>'سود سپرده بانکی'!A3:S3</f>
        <v>برای ماه منتهی به اسفند ماه 1399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</row>
    <row r="4" spans="1:20" ht="27.75" customHeight="1">
      <c r="A4" s="425" t="s">
        <v>77</v>
      </c>
      <c r="B4" s="425"/>
      <c r="C4" s="425"/>
      <c r="D4" s="425"/>
      <c r="E4" s="425"/>
      <c r="F4" s="425"/>
      <c r="G4" s="425"/>
      <c r="H4" s="425"/>
      <c r="I4" s="425"/>
      <c r="J4" s="426"/>
      <c r="K4" s="426"/>
      <c r="L4" s="426"/>
      <c r="M4" s="426"/>
      <c r="N4" s="426"/>
      <c r="O4" s="426"/>
      <c r="P4" s="426"/>
      <c r="Q4" s="426"/>
    </row>
    <row r="5" spans="1:20" ht="25.5" customHeight="1" thickBot="1">
      <c r="A5" s="43"/>
      <c r="B5" s="43"/>
      <c r="C5" s="415" t="s">
        <v>126</v>
      </c>
      <c r="D5" s="415"/>
      <c r="E5" s="415"/>
      <c r="F5" s="415"/>
      <c r="G5" s="415"/>
      <c r="H5" s="415"/>
      <c r="I5" s="415"/>
      <c r="J5" s="9"/>
      <c r="K5" s="415" t="s">
        <v>127</v>
      </c>
      <c r="L5" s="415"/>
      <c r="M5" s="415"/>
      <c r="N5" s="415"/>
      <c r="O5" s="415"/>
      <c r="P5" s="415"/>
      <c r="Q5" s="415"/>
    </row>
    <row r="6" spans="1:20" ht="36" customHeight="1" thickBot="1">
      <c r="A6" s="106" t="s">
        <v>45</v>
      </c>
      <c r="B6" s="106"/>
      <c r="C6" s="114" t="s">
        <v>3</v>
      </c>
      <c r="D6" s="115"/>
      <c r="E6" s="116" t="s">
        <v>28</v>
      </c>
      <c r="F6" s="115"/>
      <c r="G6" s="114" t="s">
        <v>56</v>
      </c>
      <c r="H6" s="115"/>
      <c r="I6" s="114" t="s">
        <v>58</v>
      </c>
      <c r="J6" s="117"/>
      <c r="K6" s="114" t="s">
        <v>3</v>
      </c>
      <c r="L6" s="115"/>
      <c r="M6" s="118" t="s">
        <v>28</v>
      </c>
      <c r="N6" s="115"/>
      <c r="O6" s="114" t="s">
        <v>56</v>
      </c>
      <c r="P6" s="115"/>
      <c r="Q6" s="114" t="s">
        <v>58</v>
      </c>
    </row>
    <row r="7" spans="1:20" ht="15" customHeight="1">
      <c r="A7" s="100"/>
      <c r="B7" s="100"/>
      <c r="C7" s="55"/>
      <c r="D7" s="130"/>
      <c r="E7" s="141" t="s">
        <v>85</v>
      </c>
      <c r="F7" s="130">
        <v>0</v>
      </c>
      <c r="G7" s="141" t="s">
        <v>85</v>
      </c>
      <c r="H7" s="130">
        <v>0</v>
      </c>
      <c r="I7" s="141" t="s">
        <v>85</v>
      </c>
      <c r="J7" s="55"/>
      <c r="K7" s="159"/>
      <c r="L7" s="55"/>
      <c r="M7" s="55" t="s">
        <v>85</v>
      </c>
      <c r="N7" s="55"/>
      <c r="O7" s="55" t="s">
        <v>85</v>
      </c>
      <c r="P7" s="55"/>
      <c r="Q7" s="55" t="s">
        <v>85</v>
      </c>
      <c r="S7" s="66"/>
    </row>
    <row r="8" spans="1:20" ht="28.5" customHeight="1">
      <c r="A8" s="100" t="s">
        <v>101</v>
      </c>
      <c r="B8" s="100"/>
      <c r="C8" s="318">
        <v>1617879</v>
      </c>
      <c r="D8" s="318"/>
      <c r="E8" s="318">
        <v>27890715989</v>
      </c>
      <c r="F8" s="318"/>
      <c r="G8" s="318">
        <v>-27689720236</v>
      </c>
      <c r="H8" s="318">
        <v>0</v>
      </c>
      <c r="I8" s="318">
        <f>E8+G8</f>
        <v>200995753</v>
      </c>
      <c r="J8" s="318"/>
      <c r="K8" s="318">
        <v>59606870</v>
      </c>
      <c r="L8" s="318"/>
      <c r="M8" s="318">
        <v>962232819964</v>
      </c>
      <c r="N8" s="318"/>
      <c r="O8" s="318">
        <v>-899738136364</v>
      </c>
      <c r="P8" s="318"/>
      <c r="Q8" s="318">
        <f>M8+O8</f>
        <v>62494683600</v>
      </c>
      <c r="R8" s="263"/>
      <c r="S8" s="66"/>
    </row>
    <row r="9" spans="1:20" ht="28.5" customHeight="1">
      <c r="A9" s="100" t="s">
        <v>97</v>
      </c>
      <c r="B9" s="100"/>
      <c r="C9" s="55">
        <v>82773632</v>
      </c>
      <c r="D9" s="318"/>
      <c r="E9" s="318">
        <v>1101078588925</v>
      </c>
      <c r="F9" s="318"/>
      <c r="G9" s="318">
        <v>-1066794244065</v>
      </c>
      <c r="H9" s="318">
        <v>0</v>
      </c>
      <c r="I9" s="318">
        <f>E9+G9</f>
        <v>34284344860</v>
      </c>
      <c r="J9" s="318"/>
      <c r="K9" s="318">
        <v>508559236</v>
      </c>
      <c r="L9" s="318"/>
      <c r="M9" s="318">
        <v>7400684914371</v>
      </c>
      <c r="N9" s="318"/>
      <c r="O9" s="318">
        <v>-7696512319746</v>
      </c>
      <c r="P9" s="318"/>
      <c r="Q9" s="318">
        <f t="shared" ref="Q9:Q16" si="0">M9+O9</f>
        <v>-295827405375</v>
      </c>
      <c r="R9" s="263"/>
      <c r="S9" s="66"/>
    </row>
    <row r="10" spans="1:20" ht="28.5" customHeight="1">
      <c r="A10" s="100" t="s">
        <v>99</v>
      </c>
      <c r="B10" s="100"/>
      <c r="C10" s="318">
        <v>5137292</v>
      </c>
      <c r="D10" s="318"/>
      <c r="E10" s="318">
        <v>221455271256</v>
      </c>
      <c r="F10" s="318"/>
      <c r="G10" s="318">
        <v>-223832172762</v>
      </c>
      <c r="H10" s="318">
        <v>0</v>
      </c>
      <c r="I10" s="318">
        <f t="shared" ref="I10:I16" si="1">E10+G10</f>
        <v>-2376901506</v>
      </c>
      <c r="J10" s="318"/>
      <c r="K10" s="318">
        <v>15215566</v>
      </c>
      <c r="L10" s="318"/>
      <c r="M10" s="318">
        <v>656766168311</v>
      </c>
      <c r="N10" s="318"/>
      <c r="O10" s="318">
        <v>-648594926554</v>
      </c>
      <c r="P10" s="318"/>
      <c r="Q10" s="318">
        <f t="shared" si="0"/>
        <v>8171241757</v>
      </c>
      <c r="R10" s="263"/>
      <c r="S10" s="66"/>
      <c r="T10" s="146"/>
    </row>
    <row r="11" spans="1:20" ht="28.5" customHeight="1">
      <c r="A11" s="100" t="s">
        <v>98</v>
      </c>
      <c r="B11" s="100"/>
      <c r="C11" s="318">
        <v>535624</v>
      </c>
      <c r="D11" s="318"/>
      <c r="E11" s="318">
        <v>82925686436</v>
      </c>
      <c r="F11" s="318"/>
      <c r="G11" s="318">
        <v>-76303932760</v>
      </c>
      <c r="H11" s="318">
        <v>0</v>
      </c>
      <c r="I11" s="318">
        <f t="shared" si="1"/>
        <v>6621753676</v>
      </c>
      <c r="J11" s="318"/>
      <c r="K11" s="318">
        <v>2483323</v>
      </c>
      <c r="L11" s="318"/>
      <c r="M11" s="318">
        <v>372438337582</v>
      </c>
      <c r="N11" s="318"/>
      <c r="O11" s="318">
        <v>-335525782131</v>
      </c>
      <c r="P11" s="318"/>
      <c r="Q11" s="318">
        <f t="shared" si="0"/>
        <v>36912555451</v>
      </c>
      <c r="R11" s="263"/>
      <c r="S11" s="66"/>
      <c r="T11" s="146"/>
    </row>
    <row r="12" spans="1:20" ht="28.5" customHeight="1">
      <c r="A12" s="100" t="s">
        <v>104</v>
      </c>
      <c r="B12" s="100"/>
      <c r="C12" s="318">
        <v>4983121</v>
      </c>
      <c r="D12" s="318"/>
      <c r="E12" s="318">
        <v>78307644106</v>
      </c>
      <c r="F12" s="318"/>
      <c r="G12" s="318">
        <v>-78351595455</v>
      </c>
      <c r="H12" s="318">
        <v>0</v>
      </c>
      <c r="I12" s="318">
        <f t="shared" si="1"/>
        <v>-43951349</v>
      </c>
      <c r="J12" s="318"/>
      <c r="K12" s="318">
        <v>47333996</v>
      </c>
      <c r="L12" s="318"/>
      <c r="M12" s="318">
        <v>1110795575323</v>
      </c>
      <c r="N12" s="318"/>
      <c r="O12" s="318">
        <v>-1042398459924</v>
      </c>
      <c r="P12" s="318"/>
      <c r="Q12" s="318">
        <f t="shared" si="0"/>
        <v>68397115399</v>
      </c>
      <c r="R12" s="263"/>
      <c r="S12" s="66"/>
      <c r="T12" s="146"/>
    </row>
    <row r="13" spans="1:20" ht="28.5" customHeight="1">
      <c r="A13" s="100" t="s">
        <v>100</v>
      </c>
      <c r="B13" s="100"/>
      <c r="C13" s="318">
        <v>14639352</v>
      </c>
      <c r="D13" s="318"/>
      <c r="E13" s="318">
        <v>308335027677</v>
      </c>
      <c r="F13" s="318"/>
      <c r="G13" s="318">
        <v>-358861026603</v>
      </c>
      <c r="H13" s="318">
        <v>0</v>
      </c>
      <c r="I13" s="318">
        <f t="shared" si="1"/>
        <v>-50525998926</v>
      </c>
      <c r="J13" s="318"/>
      <c r="K13" s="318">
        <v>56586746</v>
      </c>
      <c r="L13" s="318"/>
      <c r="M13" s="318">
        <v>1396902315291</v>
      </c>
      <c r="N13" s="318"/>
      <c r="O13" s="318">
        <v>-1524929727102</v>
      </c>
      <c r="P13" s="318"/>
      <c r="Q13" s="318">
        <f t="shared" si="0"/>
        <v>-128027411811</v>
      </c>
      <c r="R13" s="263"/>
      <c r="S13" s="66"/>
      <c r="T13" s="146"/>
    </row>
    <row r="14" spans="1:20" ht="28.5" customHeight="1">
      <c r="A14" s="100" t="s">
        <v>103</v>
      </c>
      <c r="B14" s="100"/>
      <c r="C14" s="318">
        <v>525000</v>
      </c>
      <c r="D14" s="318"/>
      <c r="E14" s="318">
        <v>21156334081</v>
      </c>
      <c r="F14" s="318"/>
      <c r="G14" s="318">
        <v>-21722664227</v>
      </c>
      <c r="H14" s="318">
        <v>0</v>
      </c>
      <c r="I14" s="318">
        <f t="shared" si="1"/>
        <v>-566330146</v>
      </c>
      <c r="J14" s="318"/>
      <c r="K14" s="318">
        <v>6430996</v>
      </c>
      <c r="L14" s="318"/>
      <c r="M14" s="318">
        <v>280359683710</v>
      </c>
      <c r="N14" s="318"/>
      <c r="O14" s="318">
        <v>-283534729311</v>
      </c>
      <c r="P14" s="318"/>
      <c r="Q14" s="318">
        <f t="shared" si="0"/>
        <v>-3175045601</v>
      </c>
      <c r="R14" s="263"/>
      <c r="S14" s="66"/>
      <c r="T14" s="146"/>
    </row>
    <row r="15" spans="1:20" ht="28.5" customHeight="1">
      <c r="A15" s="100" t="s">
        <v>102</v>
      </c>
      <c r="B15" s="100"/>
      <c r="C15" s="318">
        <v>25161934</v>
      </c>
      <c r="D15" s="318"/>
      <c r="E15" s="318">
        <v>329390559107</v>
      </c>
      <c r="F15" s="318"/>
      <c r="G15" s="318">
        <v>-370789716842</v>
      </c>
      <c r="H15" s="318">
        <v>0</v>
      </c>
      <c r="I15" s="318">
        <f t="shared" si="1"/>
        <v>-41399157735</v>
      </c>
      <c r="J15" s="318"/>
      <c r="K15" s="318">
        <v>132774194</v>
      </c>
      <c r="L15" s="318"/>
      <c r="M15" s="318">
        <v>2004902581029</v>
      </c>
      <c r="N15" s="318"/>
      <c r="O15" s="318">
        <v>-2120924451126</v>
      </c>
      <c r="P15" s="318"/>
      <c r="Q15" s="318">
        <f t="shared" si="0"/>
        <v>-116021870097</v>
      </c>
      <c r="R15" s="263"/>
      <c r="S15" s="66"/>
      <c r="T15" s="146"/>
    </row>
    <row r="16" spans="1:20" ht="28.5" customHeight="1" thickBot="1">
      <c r="A16" s="100" t="s">
        <v>128</v>
      </c>
      <c r="B16" s="100"/>
      <c r="C16" s="349">
        <v>0</v>
      </c>
      <c r="D16" s="349"/>
      <c r="E16" s="349">
        <v>0</v>
      </c>
      <c r="F16" s="349"/>
      <c r="G16" s="349">
        <v>0</v>
      </c>
      <c r="H16" s="349">
        <v>0</v>
      </c>
      <c r="I16" s="349">
        <f t="shared" si="1"/>
        <v>0</v>
      </c>
      <c r="J16" s="318"/>
      <c r="K16" s="318">
        <v>879</v>
      </c>
      <c r="L16" s="318"/>
      <c r="M16" s="318">
        <v>617393256</v>
      </c>
      <c r="N16" s="318"/>
      <c r="O16" s="318">
        <f>-622964708+3656</f>
        <v>-622961052</v>
      </c>
      <c r="P16" s="318"/>
      <c r="Q16" s="318">
        <f t="shared" si="0"/>
        <v>-5567796</v>
      </c>
      <c r="R16" s="263"/>
      <c r="S16" s="66"/>
      <c r="T16" s="146"/>
    </row>
    <row r="17" spans="1:22" ht="30.75" customHeight="1" thickBot="1">
      <c r="A17" s="100" t="s">
        <v>2</v>
      </c>
      <c r="B17" s="100"/>
      <c r="C17" s="56">
        <f>SUM(C8:C16)</f>
        <v>135373834</v>
      </c>
      <c r="D17" s="141"/>
      <c r="E17" s="56">
        <f>SUM(E8:E16)</f>
        <v>2170539827577</v>
      </c>
      <c r="F17" s="141"/>
      <c r="G17" s="56">
        <f>SUM(G8:G16)</f>
        <v>-2224345072950</v>
      </c>
      <c r="H17" s="141"/>
      <c r="I17" s="56">
        <f>SUM(I8:I16)</f>
        <v>-53805245373</v>
      </c>
      <c r="J17" s="55"/>
      <c r="K17" s="56">
        <f>SUM(K8:K16)</f>
        <v>828991806</v>
      </c>
      <c r="L17" s="55"/>
      <c r="M17" s="56">
        <f>SUM(M8:M16)</f>
        <v>14185699788837</v>
      </c>
      <c r="N17" s="55"/>
      <c r="O17" s="56">
        <f>SUM(O8:O16)</f>
        <v>-14552781493310</v>
      </c>
      <c r="P17" s="55"/>
      <c r="Q17" s="56">
        <f>SUM(Q8:Q16)</f>
        <v>-367081704473</v>
      </c>
      <c r="R17" s="263"/>
      <c r="S17" s="66"/>
    </row>
    <row r="18" spans="1:22" ht="18.75" thickTop="1">
      <c r="E18" s="93"/>
      <c r="I18" s="153"/>
      <c r="J18" s="153"/>
      <c r="K18" s="153"/>
      <c r="L18" s="55"/>
      <c r="M18" s="153"/>
      <c r="N18" s="153"/>
      <c r="O18" s="153"/>
      <c r="P18" s="153">
        <f>P17+'درآمد ناشی از تغییر قیمت اوراق '!Q16</f>
        <v>0</v>
      </c>
      <c r="Q18" s="153"/>
      <c r="V18" s="55"/>
    </row>
    <row r="19" spans="1:22" ht="18">
      <c r="C19" s="153"/>
      <c r="G19" s="113"/>
      <c r="I19" s="153"/>
      <c r="J19" s="66"/>
      <c r="K19" s="153"/>
      <c r="L19" s="55"/>
      <c r="Q19" s="93"/>
    </row>
    <row r="20" spans="1:22">
      <c r="C20" s="66"/>
      <c r="E20" s="153"/>
      <c r="G20" s="153"/>
      <c r="I20" s="153"/>
      <c r="K20" s="188"/>
      <c r="M20" s="66"/>
      <c r="Q20" s="93"/>
    </row>
    <row r="21" spans="1:22">
      <c r="G21" s="162"/>
      <c r="I21" s="163"/>
      <c r="K21" s="153"/>
      <c r="M21" s="136"/>
      <c r="O21" s="153"/>
      <c r="Q21" s="93"/>
    </row>
    <row r="22" spans="1:22">
      <c r="G22" s="164"/>
      <c r="I22" s="93"/>
      <c r="K22" s="153"/>
      <c r="M22" s="66"/>
      <c r="O22" s="153"/>
      <c r="Q22" s="93"/>
    </row>
    <row r="23" spans="1:22">
      <c r="G23" s="162"/>
      <c r="I23" s="93"/>
      <c r="K23" s="128"/>
      <c r="O23" s="424"/>
      <c r="P23" s="424"/>
      <c r="Q23" s="424"/>
    </row>
    <row r="24" spans="1:22">
      <c r="I24" s="93"/>
      <c r="K24" s="128"/>
      <c r="M24" s="153"/>
      <c r="O24" s="153"/>
      <c r="Q24" s="93"/>
    </row>
    <row r="25" spans="1:22">
      <c r="E25" s="93"/>
      <c r="I25" s="93"/>
      <c r="K25" s="128"/>
      <c r="M25" s="153"/>
      <c r="O25" s="153"/>
      <c r="Q25" s="93"/>
    </row>
    <row r="26" spans="1:22">
      <c r="I26" s="153"/>
      <c r="K26" s="153"/>
      <c r="O26" s="153"/>
      <c r="Q26" s="93"/>
    </row>
    <row r="27" spans="1:22" ht="18">
      <c r="G27" s="55"/>
      <c r="I27" s="93"/>
      <c r="K27" s="153"/>
      <c r="M27" s="153"/>
      <c r="O27" s="153"/>
      <c r="Q27" s="93"/>
    </row>
    <row r="28" spans="1:22">
      <c r="K28" s="135"/>
      <c r="M28" s="153"/>
      <c r="O28" s="152"/>
      <c r="Q28" s="93"/>
    </row>
    <row r="29" spans="1:22">
      <c r="G29" s="66"/>
      <c r="M29" s="153"/>
    </row>
    <row r="30" spans="1:22">
      <c r="O30" s="66"/>
      <c r="Q30" s="93"/>
    </row>
    <row r="31" spans="1:22">
      <c r="M31" s="153"/>
    </row>
    <row r="32" spans="1:22">
      <c r="M32" s="152"/>
    </row>
    <row r="35" spans="13:13">
      <c r="M35" s="152"/>
    </row>
  </sheetData>
  <mergeCells count="8">
    <mergeCell ref="O23:Q23"/>
    <mergeCell ref="A1:Q1"/>
    <mergeCell ref="A2:Q2"/>
    <mergeCell ref="A3:Q3"/>
    <mergeCell ref="C5:I5"/>
    <mergeCell ref="K5:Q5"/>
    <mergeCell ref="A4:I4"/>
    <mergeCell ref="J4:Q4"/>
  </mergeCells>
  <printOptions horizontalCentered="1"/>
  <pageMargins left="0.39370078740157483" right="0.31496062992125984" top="0.59055118110236227" bottom="0.74803149606299213" header="0.31496062992125984" footer="0.31496062992125984"/>
  <pageSetup scale="68" firstPageNumber="16" fitToHeight="3" orientation="landscape" useFirstPageNumber="1" r:id="rId1"/>
  <headerFooter>
    <oddFooter>&amp;C&amp;"B Nazanin,Regular"&amp;12&amp;P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V29"/>
  <sheetViews>
    <sheetView rightToLeft="1" view="pageBreakPreview" zoomScaleNormal="100" zoomScaleSheetLayoutView="100" workbookViewId="0">
      <selection activeCell="V12" sqref="V12"/>
    </sheetView>
  </sheetViews>
  <sheetFormatPr defaultColWidth="9.140625" defaultRowHeight="18"/>
  <cols>
    <col min="1" max="1" width="1.28515625" style="67" customWidth="1"/>
    <col min="2" max="2" width="15.28515625" style="67" customWidth="1"/>
    <col min="3" max="3" width="0.7109375" style="195" customWidth="1"/>
    <col min="4" max="4" width="15" style="67" customWidth="1"/>
    <col min="5" max="5" width="0.5703125" style="67" customWidth="1"/>
    <col min="6" max="6" width="16.42578125" style="67" customWidth="1"/>
    <col min="7" max="7" width="0.5703125" style="195" customWidth="1"/>
    <col min="8" max="8" width="16.42578125" style="67" customWidth="1"/>
    <col min="9" max="9" width="0.28515625" style="195" customWidth="1"/>
    <col min="10" max="10" width="16.42578125" style="67" customWidth="1"/>
    <col min="11" max="11" width="0.42578125" style="67" customWidth="1"/>
    <col min="12" max="12" width="16.42578125" style="67" customWidth="1"/>
    <col min="13" max="13" width="0.5703125" style="67" customWidth="1"/>
    <col min="14" max="14" width="16.42578125" style="67" customWidth="1"/>
    <col min="15" max="15" width="0.85546875" style="67" customWidth="1"/>
    <col min="16" max="16" width="16.42578125" style="67" customWidth="1"/>
    <col min="17" max="17" width="0.5703125" style="195" customWidth="1"/>
    <col min="18" max="18" width="16.42578125" style="67" customWidth="1"/>
    <col min="19" max="19" width="0.28515625" style="195" customWidth="1"/>
    <col min="20" max="20" width="16.42578125" style="67" customWidth="1"/>
    <col min="21" max="21" width="0.5703125" style="67" customWidth="1"/>
    <col min="22" max="22" width="17" style="67" bestFit="1" customWidth="1"/>
    <col min="23" max="16384" width="9.140625" style="67"/>
  </cols>
  <sheetData>
    <row r="1" spans="2:22" ht="19.5">
      <c r="B1" s="429" t="str">
        <f>'جمع درآمدها'!A1</f>
        <v>صندوق سرمایه‌گذاری اختصاصی بازارگردانی خبرگان اهداف</v>
      </c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  <c r="V1" s="429"/>
    </row>
    <row r="2" spans="2:22" ht="19.5">
      <c r="B2" s="429" t="s">
        <v>66</v>
      </c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</row>
    <row r="3" spans="2:22" ht="19.5">
      <c r="B3" s="429" t="str">
        <f>'جمع درآمدها'!A3</f>
        <v>برای ماه منتهی به اسفند ماه 1399</v>
      </c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</row>
    <row r="5" spans="2:22" ht="21">
      <c r="B5" s="433" t="s">
        <v>88</v>
      </c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</row>
    <row r="6" spans="2:22" ht="9.75" customHeight="1"/>
    <row r="7" spans="2:22" ht="20.25" thickBot="1">
      <c r="B7" s="68"/>
      <c r="C7" s="69"/>
      <c r="D7" s="432" t="s">
        <v>126</v>
      </c>
      <c r="E7" s="432"/>
      <c r="F7" s="432"/>
      <c r="G7" s="432"/>
      <c r="H7" s="432"/>
      <c r="I7" s="432"/>
      <c r="J7" s="432"/>
      <c r="K7" s="432"/>
      <c r="L7" s="432"/>
      <c r="M7" s="280"/>
      <c r="N7" s="432" t="s">
        <v>127</v>
      </c>
      <c r="O7" s="432"/>
      <c r="P7" s="432"/>
      <c r="Q7" s="432"/>
      <c r="R7" s="432"/>
      <c r="S7" s="432"/>
      <c r="T7" s="432"/>
      <c r="U7" s="432"/>
      <c r="V7" s="432"/>
    </row>
    <row r="8" spans="2:22" ht="19.5">
      <c r="B8" s="436" t="s">
        <v>32</v>
      </c>
      <c r="C8" s="435"/>
      <c r="D8" s="427" t="s">
        <v>16</v>
      </c>
      <c r="E8" s="435"/>
      <c r="F8" s="427" t="s">
        <v>17</v>
      </c>
      <c r="G8" s="434"/>
      <c r="H8" s="427" t="s">
        <v>18</v>
      </c>
      <c r="I8" s="435"/>
      <c r="J8" s="427" t="s">
        <v>2</v>
      </c>
      <c r="K8" s="427"/>
      <c r="L8" s="427"/>
      <c r="M8" s="290"/>
      <c r="N8" s="427" t="s">
        <v>16</v>
      </c>
      <c r="O8" s="427"/>
      <c r="P8" s="427" t="s">
        <v>17</v>
      </c>
      <c r="Q8" s="434"/>
      <c r="R8" s="427" t="s">
        <v>18</v>
      </c>
      <c r="S8" s="435"/>
      <c r="T8" s="431" t="s">
        <v>2</v>
      </c>
      <c r="U8" s="431"/>
      <c r="V8" s="431"/>
    </row>
    <row r="9" spans="2:22" ht="20.25" thickBot="1">
      <c r="B9" s="434"/>
      <c r="C9" s="435"/>
      <c r="D9" s="428"/>
      <c r="E9" s="435"/>
      <c r="F9" s="428"/>
      <c r="G9" s="434"/>
      <c r="H9" s="428"/>
      <c r="I9" s="435"/>
      <c r="J9" s="430"/>
      <c r="K9" s="430"/>
      <c r="L9" s="430"/>
      <c r="M9" s="291"/>
      <c r="N9" s="428"/>
      <c r="O9" s="428"/>
      <c r="P9" s="428"/>
      <c r="Q9" s="434"/>
      <c r="R9" s="428"/>
      <c r="S9" s="435"/>
      <c r="T9" s="432"/>
      <c r="U9" s="432"/>
      <c r="V9" s="432"/>
    </row>
    <row r="10" spans="2:22" ht="39.75" thickBot="1">
      <c r="B10" s="437"/>
      <c r="C10" s="435"/>
      <c r="D10" s="196" t="s">
        <v>71</v>
      </c>
      <c r="E10" s="435"/>
      <c r="F10" s="63" t="s">
        <v>72</v>
      </c>
      <c r="G10" s="434"/>
      <c r="H10" s="292" t="s">
        <v>73</v>
      </c>
      <c r="I10" s="435"/>
      <c r="J10" s="293" t="s">
        <v>6</v>
      </c>
      <c r="K10" s="290"/>
      <c r="L10" s="293" t="s">
        <v>19</v>
      </c>
      <c r="M10" s="294"/>
      <c r="N10" s="292" t="s">
        <v>71</v>
      </c>
      <c r="O10" s="295"/>
      <c r="P10" s="292" t="s">
        <v>72</v>
      </c>
      <c r="Q10" s="434"/>
      <c r="R10" s="292" t="s">
        <v>73</v>
      </c>
      <c r="S10" s="435"/>
      <c r="T10" s="197" t="s">
        <v>6</v>
      </c>
      <c r="U10" s="230"/>
      <c r="V10" s="197" t="s">
        <v>19</v>
      </c>
    </row>
    <row r="11" spans="2:22" ht="13.5" customHeight="1">
      <c r="B11" s="190"/>
      <c r="C11" s="198"/>
      <c r="D11" s="55" t="s">
        <v>85</v>
      </c>
      <c r="E11" s="55"/>
      <c r="F11" s="55" t="s">
        <v>85</v>
      </c>
      <c r="G11" s="55"/>
      <c r="H11" s="55" t="s">
        <v>85</v>
      </c>
      <c r="I11" s="228"/>
      <c r="J11" s="199" t="s">
        <v>85</v>
      </c>
      <c r="K11" s="199"/>
      <c r="L11" s="199" t="s">
        <v>87</v>
      </c>
      <c r="M11" s="199"/>
      <c r="N11" s="199" t="s">
        <v>85</v>
      </c>
      <c r="O11" s="199"/>
      <c r="P11" s="199" t="s">
        <v>85</v>
      </c>
      <c r="Q11" s="229"/>
      <c r="R11" s="199" t="s">
        <v>85</v>
      </c>
      <c r="S11" s="228"/>
      <c r="T11" s="199" t="s">
        <v>85</v>
      </c>
      <c r="U11" s="231"/>
      <c r="V11" s="199" t="s">
        <v>87</v>
      </c>
    </row>
    <row r="12" spans="2:22" s="79" customFormat="1" ht="36">
      <c r="B12" s="240" t="s">
        <v>101</v>
      </c>
      <c r="C12" s="273"/>
      <c r="D12" s="349">
        <f>IFERROR(VLOOKUP(B12,'درآمد سودسهام'!$A$9:$S$10,13,0),0)</f>
        <v>0</v>
      </c>
      <c r="E12" s="318"/>
      <c r="F12" s="318">
        <f>IFERROR(VLOOKUP(B12,'درآمد ناشی از تغییر قیمت اوراق '!$B$8:$R$15,9,0),0)</f>
        <v>-13742486658</v>
      </c>
      <c r="G12" s="318"/>
      <c r="H12" s="55">
        <f>IFERROR(VLOOKUP(B12,'درآمد ناشی ازفروش'!A8:Q18,9,0),0)</f>
        <v>200995753</v>
      </c>
      <c r="I12" s="273"/>
      <c r="J12" s="55">
        <f t="shared" ref="J12" si="0">D12+F12+H12</f>
        <v>-13541490905</v>
      </c>
      <c r="K12" s="206"/>
      <c r="L12" s="78">
        <f>J12/'جمع درآمدها'!$L$1</f>
        <v>-0.15229099139389432</v>
      </c>
      <c r="M12" s="78"/>
      <c r="N12" s="349">
        <f>IFERROR(VLOOKUP(B12,'درآمد سودسهام'!$A$9:$S$9,19,0),0)</f>
        <v>0</v>
      </c>
      <c r="O12" s="318"/>
      <c r="P12" s="318">
        <f>IFERROR(VLOOKUP(B12,'درآمد ناشی از تغییر قیمت اوراق '!$B$8:$R$16,17,0),0)</f>
        <v>9579256902</v>
      </c>
      <c r="Q12" s="318"/>
      <c r="R12" s="318">
        <f>IFERROR(VLOOKUP(B12,'درآمد ناشی ازفروش'!$A$8:$Q$18,17,0),0)</f>
        <v>62494683600</v>
      </c>
      <c r="S12" s="55"/>
      <c r="T12" s="55">
        <f t="shared" ref="T12" si="1">N12+P12+R12</f>
        <v>72073940502</v>
      </c>
      <c r="V12" s="78">
        <f>T12/'جمع درآمدها'!$E$12</f>
        <v>0.18002442148140976</v>
      </c>
    </row>
    <row r="13" spans="2:22" s="79" customFormat="1">
      <c r="B13" s="240" t="s">
        <v>97</v>
      </c>
      <c r="C13" s="273"/>
      <c r="D13" s="349">
        <f>IFERROR(VLOOKUP(B13,'درآمد سودسهام'!$A$9:$S$10,13,0),0)</f>
        <v>0</v>
      </c>
      <c r="E13" s="318"/>
      <c r="F13" s="318">
        <f>IFERROR(VLOOKUP(B13,'درآمد ناشی از تغییر قیمت اوراق '!$B$8:$R$15,9,0),0)</f>
        <v>848467561293</v>
      </c>
      <c r="G13" s="318"/>
      <c r="H13" s="318">
        <f>IFERROR(VLOOKUP(B13,'درآمد ناشی ازفروش'!A9:Q19,9,0),0)</f>
        <v>34284344860</v>
      </c>
      <c r="I13" s="273"/>
      <c r="J13" s="318">
        <f t="shared" ref="J13:J19" si="2">D13+F13+H13</f>
        <v>882751906153</v>
      </c>
      <c r="K13" s="206"/>
      <c r="L13" s="78">
        <f>J13/'جمع درآمدها'!$L$1</f>
        <v>9.927648579171743</v>
      </c>
      <c r="M13" s="78"/>
      <c r="N13" s="349">
        <f>IFERROR(VLOOKUP(B13,'درآمد سودسهام'!$A$9:$S$9,19,0),0)</f>
        <v>0</v>
      </c>
      <c r="O13" s="318"/>
      <c r="P13" s="318">
        <f>IFERROR(VLOOKUP(B13,'درآمد ناشی از تغییر قیمت اوراق '!$B$8:$R$16,17,0),0)</f>
        <v>817489692912</v>
      </c>
      <c r="Q13" s="318"/>
      <c r="R13" s="318">
        <f>IFERROR(VLOOKUP(B13,'درآمد ناشی ازفروش'!$A$8:$Q$18,17,0),0)</f>
        <v>-295827405375</v>
      </c>
      <c r="S13" s="318"/>
      <c r="T13" s="318">
        <f t="shared" ref="T13:T19" si="3">N13+P13+R13</f>
        <v>521662287537</v>
      </c>
      <c r="V13" s="78">
        <f>T13/'جمع درآمدها'!$E$12</f>
        <v>1.302994547938048</v>
      </c>
    </row>
    <row r="14" spans="2:22" s="79" customFormat="1">
      <c r="B14" s="240" t="s">
        <v>99</v>
      </c>
      <c r="C14" s="273"/>
      <c r="D14" s="349">
        <f>IFERROR(VLOOKUP(B14,'درآمد سودسهام'!$A$9:$S$10,13,0),0)</f>
        <v>0</v>
      </c>
      <c r="E14" s="318"/>
      <c r="F14" s="318">
        <f>IFERROR(VLOOKUP(B14,'درآمد ناشی از تغییر قیمت اوراق '!$B$8:$R$15,9,0),0)</f>
        <v>15332555640</v>
      </c>
      <c r="G14" s="318"/>
      <c r="H14" s="318">
        <f>IFERROR(VLOOKUP(B14,'درآمد ناشی ازفروش'!A10:Q20,9,0),0)</f>
        <v>-2376901506</v>
      </c>
      <c r="I14" s="273"/>
      <c r="J14" s="318">
        <f t="shared" si="2"/>
        <v>12955654134</v>
      </c>
      <c r="K14" s="206"/>
      <c r="L14" s="78">
        <f>J14/'جمع درآمدها'!$L$1</f>
        <v>0.14570252463816616</v>
      </c>
      <c r="M14" s="78"/>
      <c r="N14" s="349">
        <f>IFERROR(VLOOKUP(B14,'درآمد سودسهام'!$A$9:$S$9,19,0),0)</f>
        <v>0</v>
      </c>
      <c r="O14" s="318"/>
      <c r="P14" s="318">
        <f>IFERROR(VLOOKUP(B14,'درآمد ناشی از تغییر قیمت اوراق '!$B$8:$R$16,17,0),0)</f>
        <v>10184236004</v>
      </c>
      <c r="Q14" s="318"/>
      <c r="R14" s="318">
        <f>IFERROR(VLOOKUP(B14,'درآمد ناشی ازفروش'!$A$8:$Q$18,17,0),0)</f>
        <v>8171241757</v>
      </c>
      <c r="S14" s="318"/>
      <c r="T14" s="318">
        <f t="shared" si="3"/>
        <v>18355477761</v>
      </c>
      <c r="V14" s="78">
        <f>T14/'جمع درآمدها'!$E$12</f>
        <v>4.584783684537426E-2</v>
      </c>
    </row>
    <row r="15" spans="2:22" s="79" customFormat="1">
      <c r="B15" s="240" t="s">
        <v>98</v>
      </c>
      <c r="C15" s="273"/>
      <c r="D15" s="349">
        <f>IFERROR(VLOOKUP(B15,'درآمد سودسهام'!$A$9:$S$10,13,0),0)</f>
        <v>0</v>
      </c>
      <c r="E15" s="318"/>
      <c r="F15" s="318">
        <f>IFERROR(VLOOKUP(B15,'درآمد ناشی از تغییر قیمت اوراق '!$B$8:$R$15,9,0),0)</f>
        <v>28054957119</v>
      </c>
      <c r="G15" s="318"/>
      <c r="H15" s="318">
        <f>IFERROR(VLOOKUP(B15,'درآمد ناشی ازفروش'!A11:Q21,9,0),0)</f>
        <v>6621753676</v>
      </c>
      <c r="I15" s="273"/>
      <c r="J15" s="318">
        <f t="shared" si="2"/>
        <v>34676710795</v>
      </c>
      <c r="K15" s="206"/>
      <c r="L15" s="78">
        <f>J15/'جمع درآمدها'!$L$1</f>
        <v>0.38998295699478652</v>
      </c>
      <c r="M15" s="78"/>
      <c r="N15" s="349">
        <f>IFERROR(VLOOKUP(B15,'درآمد سودسهام'!$A$9:$S$9,19,0),0)</f>
        <v>0</v>
      </c>
      <c r="O15" s="318"/>
      <c r="P15" s="318">
        <f>IFERROR(VLOOKUP(B15,'درآمد ناشی از تغییر قیمت اوراق '!$B$8:$R$16,17,0),0)</f>
        <v>46785530572</v>
      </c>
      <c r="Q15" s="318"/>
      <c r="R15" s="318">
        <f>IFERROR(VLOOKUP(B15,'درآمد ناشی ازفروش'!$A$8:$Q$18,17,0),0)</f>
        <v>36912555451</v>
      </c>
      <c r="S15" s="318"/>
      <c r="T15" s="318">
        <f t="shared" si="3"/>
        <v>83698086023</v>
      </c>
      <c r="V15" s="78">
        <f>T15/'جمع درآمدها'!$E$12</f>
        <v>0.20905891103558749</v>
      </c>
    </row>
    <row r="16" spans="2:22" s="79" customFormat="1">
      <c r="B16" s="240" t="s">
        <v>104</v>
      </c>
      <c r="C16" s="273"/>
      <c r="D16" s="349">
        <f>IFERROR(VLOOKUP(B16,'درآمد سودسهام'!$A$9:$S$10,13,0),0)</f>
        <v>0</v>
      </c>
      <c r="E16" s="318"/>
      <c r="F16" s="318">
        <f>IFERROR(VLOOKUP(B16,'درآمد ناشی از تغییر قیمت اوراق '!$B$8:$R$15,9,0),0)</f>
        <v>29155470949</v>
      </c>
      <c r="G16" s="318"/>
      <c r="H16" s="318">
        <f>IFERROR(VLOOKUP(B16,'درآمد ناشی ازفروش'!A12:Q22,9,0),0)</f>
        <v>-43951349</v>
      </c>
      <c r="I16" s="273"/>
      <c r="J16" s="318">
        <f t="shared" si="2"/>
        <v>29111519600</v>
      </c>
      <c r="K16" s="206"/>
      <c r="L16" s="78">
        <f>J16/'جمع درآمدها'!$L$1</f>
        <v>0.32739542580424502</v>
      </c>
      <c r="M16" s="78"/>
      <c r="N16" s="349">
        <f>IFERROR(VLOOKUP(B16,'درآمد سودسهام'!$A$9:$S$9,19,0),0)</f>
        <v>0</v>
      </c>
      <c r="O16" s="318"/>
      <c r="P16" s="318">
        <f>IFERROR(VLOOKUP(B16,'درآمد ناشی از تغییر قیمت اوراق '!$B$8:$R$16,17,0),0)</f>
        <v>387709261</v>
      </c>
      <c r="Q16" s="318"/>
      <c r="R16" s="318">
        <f>IFERROR(VLOOKUP(B16,'درآمد ناشی ازفروش'!$A$8:$Q$18,17,0),0)</f>
        <v>68397115399</v>
      </c>
      <c r="S16" s="318"/>
      <c r="T16" s="318">
        <f t="shared" si="3"/>
        <v>68784824660</v>
      </c>
      <c r="V16" s="78">
        <f>T16/'جمع درآمدها'!$E$12</f>
        <v>0.1718089531371341</v>
      </c>
    </row>
    <row r="17" spans="2:22" s="79" customFormat="1" ht="36">
      <c r="B17" s="240" t="s">
        <v>100</v>
      </c>
      <c r="C17" s="273"/>
      <c r="D17" s="349">
        <f>IFERROR(VLOOKUP(B17,'درآمد سودسهام'!$A$9:$S$10,13,0),0)</f>
        <v>0</v>
      </c>
      <c r="E17" s="318"/>
      <c r="F17" s="318">
        <f>IFERROR(VLOOKUP(B17,'درآمد ناشی از تغییر قیمت اوراق '!$B$8:$R$15,9,0),0)</f>
        <v>73221528746</v>
      </c>
      <c r="G17" s="318"/>
      <c r="H17" s="318">
        <f>IFERROR(VLOOKUP(B17,'درآمد ناشی ازفروش'!A13:Q23,9,0),0)</f>
        <v>-50525998926</v>
      </c>
      <c r="I17" s="273"/>
      <c r="J17" s="318">
        <f t="shared" si="2"/>
        <v>22695529820</v>
      </c>
      <c r="K17" s="206"/>
      <c r="L17" s="78">
        <f>J17/'جمع درآمدها'!$L$1</f>
        <v>0.25523960107090526</v>
      </c>
      <c r="M17" s="78"/>
      <c r="N17" s="318">
        <f>IFERROR(VLOOKUP(B17,'درآمد سودسهام'!$A$9:$S$9,19,0),0)</f>
        <v>12217187759</v>
      </c>
      <c r="O17" s="318"/>
      <c r="P17" s="318">
        <f>IFERROR(VLOOKUP(B17,'درآمد ناشی از تغییر قیمت اوراق '!$B$8:$R$16,17,0),0)</f>
        <v>-86464144783</v>
      </c>
      <c r="Q17" s="318"/>
      <c r="R17" s="318">
        <f>IFERROR(VLOOKUP(B17,'درآمد ناشی ازفروش'!$A$8:$Q$18,17,0),0)</f>
        <v>-128027411811</v>
      </c>
      <c r="S17" s="318"/>
      <c r="T17" s="318">
        <f t="shared" si="3"/>
        <v>-202274368835</v>
      </c>
      <c r="V17" s="78">
        <f>T17/'جمع درآمدها'!$E$12</f>
        <v>-0.50523567847699002</v>
      </c>
    </row>
    <row r="18" spans="2:22" s="79" customFormat="1" ht="36">
      <c r="B18" s="240" t="s">
        <v>103</v>
      </c>
      <c r="C18" s="273"/>
      <c r="D18" s="349">
        <f>IFERROR(VLOOKUP(B18,'درآمد سودسهام'!$A$9:$S$10,13,0),0)</f>
        <v>0</v>
      </c>
      <c r="E18" s="318"/>
      <c r="F18" s="318">
        <f>IFERROR(VLOOKUP(B18,'درآمد ناشی از تغییر قیمت اوراق '!$B$8:$R$15,9,0),0)</f>
        <v>-7842864392</v>
      </c>
      <c r="G18" s="318"/>
      <c r="H18" s="318">
        <f>IFERROR(VLOOKUP(B18,'درآمد ناشی ازفروش'!A14:Q24,9,0),0)</f>
        <v>-566330146</v>
      </c>
      <c r="I18" s="273"/>
      <c r="J18" s="318">
        <f t="shared" si="2"/>
        <v>-8409194538</v>
      </c>
      <c r="K18" s="206"/>
      <c r="L18" s="78">
        <f>J18/'جمع درآمدها'!$L$1</f>
        <v>-9.4571903640483318E-2</v>
      </c>
      <c r="M18" s="78"/>
      <c r="N18" s="349">
        <f>IFERROR(VLOOKUP(B18,'درآمد سودسهام'!$A$9:$S$9,19,0),0)</f>
        <v>0</v>
      </c>
      <c r="O18" s="318"/>
      <c r="P18" s="318">
        <f>IFERROR(VLOOKUP(B18,'درآمد ناشی از تغییر قیمت اوراق '!$B$8:$R$16,17,0),0)</f>
        <v>-30572968710</v>
      </c>
      <c r="Q18" s="318"/>
      <c r="R18" s="318">
        <f>IFERROR(VLOOKUP(B18,'درآمد ناشی ازفروش'!$A$8:$Q$18,17,0),0)</f>
        <v>-3175045601</v>
      </c>
      <c r="S18" s="318"/>
      <c r="T18" s="318">
        <f t="shared" si="3"/>
        <v>-33748014311</v>
      </c>
      <c r="V18" s="78">
        <f>T18/'جمع درآمدها'!$E$12</f>
        <v>-8.4294915890099326E-2</v>
      </c>
    </row>
    <row r="19" spans="2:22" s="79" customFormat="1" ht="36">
      <c r="B19" s="240" t="s">
        <v>102</v>
      </c>
      <c r="C19" s="273"/>
      <c r="D19" s="349">
        <f>IFERROR(VLOOKUP(B19,'درآمد سودسهام'!$A$9:$S$10,13,0),0)</f>
        <v>0</v>
      </c>
      <c r="E19" s="318"/>
      <c r="F19" s="318">
        <f>IFERROR(VLOOKUP(B19,'درآمد ناشی از تغییر قیمت اوراق '!$B$8:$R$15,9,0),0)</f>
        <v>108945461772</v>
      </c>
      <c r="G19" s="318"/>
      <c r="H19" s="318">
        <f>IFERROR(VLOOKUP(B19,'درآمد ناشی ازفروش'!A15:Q25,9,0),0)</f>
        <v>-41399157735</v>
      </c>
      <c r="I19" s="273"/>
      <c r="J19" s="318">
        <f t="shared" si="2"/>
        <v>67546304037</v>
      </c>
      <c r="K19" s="206"/>
      <c r="L19" s="78">
        <f>J19/'جمع درآمدها'!$L$1</f>
        <v>0.7596426183020899</v>
      </c>
      <c r="M19" s="78"/>
      <c r="N19" s="349">
        <f>IFERROR(VLOOKUP(B19,'درآمد سودسهام'!$A$9:$S$9,19,0),0)</f>
        <v>0</v>
      </c>
      <c r="O19" s="318"/>
      <c r="P19" s="318">
        <f>IFERROR(VLOOKUP(B19,'درآمد ناشی از تغییر قیمت اوراق '!$B$8:$R$16,17,0),0)</f>
        <v>-17345627989</v>
      </c>
      <c r="Q19" s="318"/>
      <c r="R19" s="318">
        <f>IFERROR(VLOOKUP(B19,'درآمد ناشی ازفروش'!$A$8:$Q$18,17,0),0)</f>
        <v>-116021870097</v>
      </c>
      <c r="S19" s="318"/>
      <c r="T19" s="318">
        <f t="shared" si="3"/>
        <v>-133367498086</v>
      </c>
      <c r="V19" s="78">
        <f>T19/'جمع درآمدها'!$E$12</f>
        <v>-0.3331218817804048</v>
      </c>
    </row>
    <row r="20" spans="2:22" ht="22.5" customHeight="1" thickBot="1">
      <c r="B20" s="240" t="s">
        <v>2</v>
      </c>
      <c r="D20" s="301">
        <f>SUM(D12:D19)</f>
        <v>0</v>
      </c>
      <c r="E20" s="75"/>
      <c r="F20" s="75">
        <f>SUM(F12:F19)</f>
        <v>1081592184469</v>
      </c>
      <c r="G20" s="55"/>
      <c r="H20" s="75">
        <f>SUM(H12:H19)</f>
        <v>-53805245373</v>
      </c>
      <c r="I20" s="55" t="e">
        <f>SUM(#REF!)</f>
        <v>#REF!</v>
      </c>
      <c r="J20" s="75">
        <f>SUM(J12:J19)</f>
        <v>1027786939096</v>
      </c>
      <c r="K20" s="55"/>
      <c r="L20" s="187">
        <f>SUM(L12:L19)</f>
        <v>11.558748810947558</v>
      </c>
      <c r="M20" s="187"/>
      <c r="N20" s="75">
        <f>SUM(N12:N19)</f>
        <v>12217187759</v>
      </c>
      <c r="O20" s="55"/>
      <c r="P20" s="75">
        <f>SUM(P12:P19)</f>
        <v>750043684169</v>
      </c>
      <c r="Q20" s="55"/>
      <c r="R20" s="75">
        <f>SUM(R12:R19)</f>
        <v>-367076136677</v>
      </c>
      <c r="S20" s="55" t="e">
        <f>SUM(#REF!)</f>
        <v>#REF!</v>
      </c>
      <c r="T20" s="75">
        <f>SUM(T12:T19)</f>
        <v>395184735251</v>
      </c>
      <c r="U20" s="55"/>
      <c r="V20" s="187">
        <f>SUM(V12:V19)</f>
        <v>0.9870821942900595</v>
      </c>
    </row>
    <row r="21" spans="2:22" ht="18.75" thickTop="1">
      <c r="D21" s="55"/>
      <c r="E21" s="55"/>
      <c r="I21" s="55"/>
      <c r="J21" s="55"/>
      <c r="K21" s="55"/>
      <c r="L21" s="78"/>
      <c r="M21" s="78"/>
      <c r="N21" s="55"/>
      <c r="O21" s="55"/>
      <c r="P21" s="55"/>
      <c r="Q21" s="55"/>
      <c r="R21" s="55"/>
      <c r="T21" s="55"/>
      <c r="U21" s="55"/>
      <c r="V21" s="200"/>
    </row>
    <row r="22" spans="2:22">
      <c r="D22" s="194"/>
      <c r="E22" s="194"/>
      <c r="F22" s="55"/>
      <c r="H22" s="194"/>
      <c r="J22" s="201"/>
      <c r="N22" s="194"/>
      <c r="O22" s="194"/>
      <c r="R22" s="194"/>
    </row>
    <row r="23" spans="2:22">
      <c r="D23" s="194"/>
      <c r="F23" s="55"/>
      <c r="G23" s="55"/>
      <c r="H23" s="55"/>
      <c r="J23" s="201"/>
      <c r="P23" s="194"/>
      <c r="R23" s="194"/>
    </row>
    <row r="24" spans="2:22">
      <c r="J24" s="202"/>
      <c r="N24" s="194"/>
      <c r="O24" s="194"/>
      <c r="P24" s="194"/>
      <c r="Q24" s="194"/>
      <c r="R24" s="194"/>
    </row>
    <row r="25" spans="2:22">
      <c r="F25" s="194"/>
      <c r="H25" s="194"/>
      <c r="L25" s="201"/>
      <c r="M25" s="201"/>
      <c r="N25" s="203"/>
      <c r="O25" s="203"/>
      <c r="R25" s="194"/>
    </row>
    <row r="26" spans="2:22">
      <c r="F26" s="194"/>
      <c r="L26" s="201"/>
      <c r="M26" s="201"/>
      <c r="N26" s="201"/>
      <c r="O26" s="201"/>
      <c r="P26" s="194"/>
    </row>
    <row r="27" spans="2:22">
      <c r="L27" s="201"/>
      <c r="M27" s="201"/>
      <c r="N27" s="201"/>
      <c r="O27" s="201"/>
    </row>
    <row r="28" spans="2:22">
      <c r="J28" s="194"/>
      <c r="L28" s="201"/>
      <c r="M28" s="201"/>
    </row>
    <row r="29" spans="2:22">
      <c r="H29" s="202"/>
      <c r="L29" s="202"/>
      <c r="M29" s="202"/>
      <c r="N29" s="202"/>
      <c r="O29" s="202"/>
    </row>
  </sheetData>
  <mergeCells count="22">
    <mergeCell ref="D7:L7"/>
    <mergeCell ref="B8:B10"/>
    <mergeCell ref="C8:C10"/>
    <mergeCell ref="E8:E10"/>
    <mergeCell ref="G8:G10"/>
    <mergeCell ref="F8:F9"/>
    <mergeCell ref="O8:O9"/>
    <mergeCell ref="B1:V1"/>
    <mergeCell ref="B2:V2"/>
    <mergeCell ref="B3:V3"/>
    <mergeCell ref="D8:D9"/>
    <mergeCell ref="H8:H9"/>
    <mergeCell ref="N8:N9"/>
    <mergeCell ref="P8:P9"/>
    <mergeCell ref="R8:R9"/>
    <mergeCell ref="J8:L9"/>
    <mergeCell ref="T8:V9"/>
    <mergeCell ref="B5:V5"/>
    <mergeCell ref="Q8:Q10"/>
    <mergeCell ref="S8:S10"/>
    <mergeCell ref="I8:I10"/>
    <mergeCell ref="N7:V7"/>
  </mergeCells>
  <printOptions horizontalCentered="1"/>
  <pageMargins left="0.39370078740157483" right="0.31496062992125984" top="0.51181102362204722" bottom="0.47244094488188981" header="0.31496062992125984" footer="0.15748031496062992"/>
  <pageSetup paperSize="9" scale="75" firstPageNumber="24" orientation="landscape" useFirstPageNumber="1" r:id="rId1"/>
  <headerFooter>
    <oddFooter xml:space="preserve">&amp;C&amp;"B Nazanin,Regular"&amp;P
&amp;"-,Regular"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B1:S33"/>
  <sheetViews>
    <sheetView rightToLeft="1" view="pageBreakPreview" zoomScaleNormal="100" zoomScaleSheetLayoutView="100" workbookViewId="0">
      <selection activeCell="P21" sqref="P21"/>
    </sheetView>
  </sheetViews>
  <sheetFormatPr defaultColWidth="9.140625" defaultRowHeight="14.25"/>
  <cols>
    <col min="1" max="1" width="1" style="79" customWidth="1"/>
    <col min="2" max="2" width="29.140625" style="207" customWidth="1"/>
    <col min="3" max="3" width="0.28515625" style="286" customWidth="1"/>
    <col min="4" max="4" width="16.42578125" style="79" customWidth="1"/>
    <col min="5" max="5" width="0.5703125" style="79" customWidth="1"/>
    <col min="6" max="6" width="17.42578125" style="79" customWidth="1"/>
    <col min="7" max="7" width="0.5703125" style="79" customWidth="1"/>
    <col min="8" max="8" width="15.28515625" style="79" bestFit="1" customWidth="1"/>
    <col min="9" max="9" width="0.5703125" style="79" customWidth="1"/>
    <col min="10" max="10" width="17" style="79" customWidth="1"/>
    <col min="11" max="11" width="0.42578125" style="79" customWidth="1"/>
    <col min="12" max="12" width="18.7109375" style="79" customWidth="1"/>
    <col min="13" max="13" width="0.5703125" style="79" customWidth="1"/>
    <col min="14" max="14" width="16.42578125" style="79" customWidth="1"/>
    <col min="15" max="15" width="0.5703125" style="79" customWidth="1"/>
    <col min="16" max="16" width="15.28515625" style="79" bestFit="1" customWidth="1"/>
    <col min="17" max="17" width="0.5703125" style="79" customWidth="1"/>
    <col min="18" max="18" width="18.28515625" style="79" customWidth="1"/>
    <col min="19" max="16384" width="9.140625" style="79"/>
  </cols>
  <sheetData>
    <row r="1" spans="2:19" ht="19.5">
      <c r="B1" s="410" t="str">
        <f>'جمع درآمدها'!A1</f>
        <v>صندوق سرمایه‌گذاری اختصاصی بازارگردانی خبرگان اهداف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</row>
    <row r="2" spans="2:19" ht="19.5">
      <c r="B2" s="410" t="s">
        <v>66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</row>
    <row r="3" spans="2:19" ht="38.25" customHeight="1">
      <c r="B3" s="438" t="str">
        <f>'جمع درآمدها'!A3</f>
        <v>برای ماه منتهی به اسفند ماه 1399</v>
      </c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</row>
    <row r="4" spans="2:19" ht="19.5" customHeight="1">
      <c r="B4" s="440" t="s">
        <v>70</v>
      </c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</row>
    <row r="5" spans="2:19" ht="33.75" customHeight="1" thickBot="1">
      <c r="B5" s="204"/>
      <c r="C5" s="284"/>
      <c r="D5" s="415" t="s">
        <v>129</v>
      </c>
      <c r="E5" s="415"/>
      <c r="F5" s="415"/>
      <c r="G5" s="415"/>
      <c r="H5" s="415"/>
      <c r="I5" s="415"/>
      <c r="J5" s="415"/>
      <c r="K5" s="12"/>
      <c r="L5" s="415" t="s">
        <v>130</v>
      </c>
      <c r="M5" s="415"/>
      <c r="N5" s="415"/>
      <c r="O5" s="415"/>
      <c r="P5" s="415"/>
      <c r="Q5" s="415"/>
      <c r="R5" s="415"/>
    </row>
    <row r="6" spans="2:19" ht="20.25" customHeight="1">
      <c r="B6" s="446" t="s">
        <v>89</v>
      </c>
      <c r="C6" s="449"/>
      <c r="D6" s="398" t="s">
        <v>20</v>
      </c>
      <c r="E6" s="398"/>
      <c r="F6" s="398" t="s">
        <v>17</v>
      </c>
      <c r="G6" s="443"/>
      <c r="H6" s="398" t="s">
        <v>18</v>
      </c>
      <c r="I6" s="443"/>
      <c r="J6" s="398" t="s">
        <v>2</v>
      </c>
      <c r="K6" s="289"/>
      <c r="L6" s="398" t="s">
        <v>20</v>
      </c>
      <c r="M6" s="439"/>
      <c r="N6" s="398" t="s">
        <v>17</v>
      </c>
      <c r="O6" s="443"/>
      <c r="P6" s="439" t="s">
        <v>18</v>
      </c>
      <c r="Q6" s="443"/>
      <c r="R6" s="439" t="s">
        <v>2</v>
      </c>
    </row>
    <row r="7" spans="2:19" ht="20.25" customHeight="1">
      <c r="B7" s="447"/>
      <c r="C7" s="449"/>
      <c r="D7" s="402"/>
      <c r="E7" s="402"/>
      <c r="F7" s="402"/>
      <c r="G7" s="444"/>
      <c r="H7" s="402"/>
      <c r="I7" s="444"/>
      <c r="J7" s="402"/>
      <c r="K7" s="289"/>
      <c r="L7" s="402"/>
      <c r="M7" s="441"/>
      <c r="N7" s="402"/>
      <c r="O7" s="444"/>
      <c r="P7" s="421"/>
      <c r="Q7" s="444"/>
      <c r="R7" s="421"/>
      <c r="S7" s="281"/>
    </row>
    <row r="8" spans="2:19" ht="18.75" thickBot="1">
      <c r="B8" s="448"/>
      <c r="C8" s="450"/>
      <c r="D8" s="288" t="s">
        <v>74</v>
      </c>
      <c r="E8" s="403"/>
      <c r="F8" s="288" t="s">
        <v>72</v>
      </c>
      <c r="G8" s="445"/>
      <c r="H8" s="288" t="s">
        <v>73</v>
      </c>
      <c r="I8" s="445"/>
      <c r="J8" s="394"/>
      <c r="K8" s="287"/>
      <c r="L8" s="288" t="s">
        <v>74</v>
      </c>
      <c r="M8" s="442"/>
      <c r="N8" s="277" t="s">
        <v>72</v>
      </c>
      <c r="O8" s="445"/>
      <c r="P8" s="277" t="s">
        <v>73</v>
      </c>
      <c r="Q8" s="445"/>
      <c r="R8" s="415"/>
    </row>
    <row r="9" spans="2:19" ht="15">
      <c r="B9" s="232"/>
      <c r="C9" s="285"/>
      <c r="D9" s="239" t="s">
        <v>85</v>
      </c>
      <c r="E9" s="234"/>
      <c r="F9" s="239" t="s">
        <v>85</v>
      </c>
      <c r="G9" s="233"/>
      <c r="H9" s="239" t="s">
        <v>85</v>
      </c>
      <c r="I9" s="233"/>
      <c r="J9" s="239" t="s">
        <v>85</v>
      </c>
      <c r="K9" s="206"/>
      <c r="L9" s="239" t="s">
        <v>85</v>
      </c>
      <c r="M9" s="234"/>
      <c r="N9" s="239" t="s">
        <v>85</v>
      </c>
      <c r="O9" s="233"/>
      <c r="P9" s="239" t="s">
        <v>85</v>
      </c>
      <c r="Q9" s="233"/>
      <c r="R9" s="239" t="s">
        <v>85</v>
      </c>
    </row>
    <row r="10" spans="2:19" ht="27.75" customHeight="1">
      <c r="B10" s="240" t="s">
        <v>128</v>
      </c>
      <c r="C10" s="285"/>
      <c r="D10" s="349">
        <f>IFERROR(VLOOKUP(B10,'سود سپرده بانکی'!$A$9:$S$16,13,0),0)</f>
        <v>0</v>
      </c>
      <c r="E10" s="349"/>
      <c r="F10" s="349">
        <f>IFERROR(VLOOKUP(B10,'درآمد ناشی از تغییر قیمت اوراق '!B8:R16,9,0),0)</f>
        <v>0</v>
      </c>
      <c r="G10" s="349"/>
      <c r="H10" s="349">
        <f>IFERROR(VLOOKUP(B10,'درآمد ناشی ازفروش'!A8:Q17,9,0),0)</f>
        <v>0</v>
      </c>
      <c r="I10" s="349"/>
      <c r="J10" s="349">
        <f>D10+F10+H10</f>
        <v>0</v>
      </c>
      <c r="K10" s="349"/>
      <c r="L10" s="349">
        <f>IFERROR(VLOOKUP(B10,'سود سپرده بانکی'!$A$9:$S$17,19,0),0)</f>
        <v>0</v>
      </c>
      <c r="M10" s="349"/>
      <c r="N10" s="349">
        <f>IFERROR(VLOOKUP(B10,'درآمد ناشی از تغییر قیمت اوراق '!$B$8:$R$16,17,0),0)</f>
        <v>0</v>
      </c>
      <c r="O10" s="55"/>
      <c r="P10" s="318">
        <f>IFERROR(VLOOKUP(B10,'درآمد ناشی ازفروش'!A8:Q17,17,0),0)</f>
        <v>-5567796</v>
      </c>
      <c r="Q10" s="55"/>
      <c r="R10" s="55">
        <f t="shared" ref="R10" si="0">L10+N10+P10</f>
        <v>-5567796</v>
      </c>
    </row>
    <row r="11" spans="2:19" ht="29.25" customHeight="1" thickBot="1">
      <c r="B11" s="240" t="s">
        <v>2</v>
      </c>
      <c r="D11" s="301">
        <f>SUM(D10)</f>
        <v>0</v>
      </c>
      <c r="E11" s="349"/>
      <c r="F11" s="301">
        <f>SUM(F10)</f>
        <v>0</v>
      </c>
      <c r="G11" s="349"/>
      <c r="H11" s="301">
        <f>SUM(H10)</f>
        <v>0</v>
      </c>
      <c r="I11" s="349"/>
      <c r="J11" s="301">
        <f>SUM(J10)</f>
        <v>0</v>
      </c>
      <c r="K11" s="349"/>
      <c r="L11" s="301">
        <f>SUM(SUM(L10))</f>
        <v>0</v>
      </c>
      <c r="M11" s="349"/>
      <c r="N11" s="301">
        <f>SUM(N10)</f>
        <v>0</v>
      </c>
      <c r="O11" s="55"/>
      <c r="P11" s="75">
        <f>SUM(P10)</f>
        <v>-5567796</v>
      </c>
      <c r="Q11" s="55"/>
      <c r="R11" s="75">
        <f>SUM(R10)</f>
        <v>-5567796</v>
      </c>
    </row>
    <row r="12" spans="2:19" ht="15" thickTop="1">
      <c r="H12" s="208"/>
      <c r="K12" s="98"/>
      <c r="N12" s="208"/>
      <c r="P12" s="208"/>
    </row>
    <row r="13" spans="2:19">
      <c r="F13" s="209"/>
      <c r="L13" s="208"/>
      <c r="N13" s="209"/>
      <c r="O13" s="98"/>
      <c r="P13" s="98"/>
      <c r="Q13" s="98"/>
      <c r="R13" s="151"/>
    </row>
    <row r="14" spans="2:19">
      <c r="F14" s="99"/>
      <c r="L14" s="208"/>
      <c r="N14" s="209"/>
      <c r="O14" s="209"/>
      <c r="P14" s="209"/>
      <c r="Q14" s="98"/>
      <c r="R14" s="209"/>
    </row>
    <row r="15" spans="2:19">
      <c r="D15" s="208"/>
      <c r="E15" s="208"/>
      <c r="F15" s="208"/>
      <c r="G15" s="208"/>
      <c r="H15" s="208"/>
      <c r="I15" s="208"/>
      <c r="J15" s="208"/>
      <c r="N15" s="208"/>
      <c r="R15" s="205"/>
    </row>
    <row r="16" spans="2:19">
      <c r="N16" s="208"/>
    </row>
    <row r="17" spans="6:6">
      <c r="F17" s="208"/>
    </row>
    <row r="33" spans="14:14">
      <c r="N33" s="208">
        <f>SUM(N14:N32)</f>
        <v>0</v>
      </c>
    </row>
  </sheetData>
  <mergeCells count="22">
    <mergeCell ref="B6:B8"/>
    <mergeCell ref="C6:C8"/>
    <mergeCell ref="E6:E8"/>
    <mergeCell ref="R6:R8"/>
    <mergeCell ref="J6:J8"/>
    <mergeCell ref="Q6:Q8"/>
    <mergeCell ref="B1:R1"/>
    <mergeCell ref="B2:R2"/>
    <mergeCell ref="B3:R3"/>
    <mergeCell ref="D6:D7"/>
    <mergeCell ref="F6:F7"/>
    <mergeCell ref="H6:H7"/>
    <mergeCell ref="L6:L7"/>
    <mergeCell ref="N6:N7"/>
    <mergeCell ref="P6:P7"/>
    <mergeCell ref="B4:R4"/>
    <mergeCell ref="D5:J5"/>
    <mergeCell ref="L5:R5"/>
    <mergeCell ref="M6:M8"/>
    <mergeCell ref="O6:O8"/>
    <mergeCell ref="G6:G8"/>
    <mergeCell ref="I6:I8"/>
  </mergeCells>
  <printOptions horizontalCentered="1"/>
  <pageMargins left="0.70866141732283472" right="0.31496062992125984" top="0.6692913385826772" bottom="0.74803149606299213" header="0.31496062992125984" footer="0.31496062992125984"/>
  <pageSetup scale="75" firstPageNumber="29" orientation="landscape" useFirstPageNumber="1" r:id="rId1"/>
  <headerFooter>
    <oddFooter>&amp;C&amp;"B Nazanin,Regular"&amp;12&amp;P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  <pageSetUpPr fitToPage="1"/>
  </sheetPr>
  <dimension ref="A1:O20"/>
  <sheetViews>
    <sheetView rightToLeft="1" tabSelected="1" view="pageBreakPreview" zoomScaleNormal="100" zoomScaleSheetLayoutView="100" workbookViewId="0">
      <selection activeCell="G14" sqref="G14"/>
    </sheetView>
  </sheetViews>
  <sheetFormatPr defaultColWidth="9.140625" defaultRowHeight="15.75"/>
  <cols>
    <col min="1" max="1" width="27.28515625" style="3" bestFit="1" customWidth="1"/>
    <col min="2" max="2" width="0.42578125" style="3" customWidth="1"/>
    <col min="3" max="3" width="21" style="3" bestFit="1" customWidth="1"/>
    <col min="4" max="4" width="0.42578125" style="3" customWidth="1"/>
    <col min="5" max="5" width="15.28515625" style="3" bestFit="1" customWidth="1"/>
    <col min="6" max="6" width="0.42578125" style="3" customWidth="1"/>
    <col min="7" max="7" width="13.5703125" style="3" customWidth="1"/>
    <col min="8" max="8" width="0.5703125" style="3" customWidth="1"/>
    <col min="9" max="9" width="15.28515625" style="3" customWidth="1"/>
    <col min="10" max="10" width="0.7109375" style="3" customWidth="1"/>
    <col min="11" max="11" width="10" style="3" bestFit="1" customWidth="1"/>
    <col min="12" max="12" width="0.7109375" style="3" hidden="1" customWidth="1"/>
    <col min="13" max="16384" width="9.140625" style="3"/>
  </cols>
  <sheetData>
    <row r="1" spans="1:15" ht="21">
      <c r="A1" s="374" t="str">
        <f>'سود سپرده بانکی'!A1:S1</f>
        <v>صندوق سرمایه‌گذاری اختصاصی بازارگردانی خبرگان اهداف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</row>
    <row r="2" spans="1:15" ht="21">
      <c r="A2" s="374" t="s">
        <v>66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</row>
    <row r="3" spans="1:15" ht="21">
      <c r="A3" s="374" t="str">
        <f>'سود سپرده بانکی'!A3:S3</f>
        <v>برای ماه منتهی به اسفند ماه 1399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</row>
    <row r="4" spans="1:15" ht="21">
      <c r="A4" s="212"/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5" ht="21">
      <c r="A5" s="418" t="s">
        <v>75</v>
      </c>
      <c r="B5" s="418"/>
      <c r="C5" s="418"/>
      <c r="D5" s="418"/>
      <c r="E5" s="418"/>
      <c r="F5" s="418"/>
      <c r="G5" s="418"/>
      <c r="H5" s="418"/>
      <c r="I5" s="418"/>
      <c r="J5" s="418"/>
      <c r="K5" s="418"/>
      <c r="L5" s="418"/>
    </row>
    <row r="6" spans="1:15" ht="16.5" thickBot="1">
      <c r="A6" s="1"/>
      <c r="B6" s="1"/>
      <c r="C6" s="1"/>
      <c r="E6" s="1"/>
      <c r="F6" s="1"/>
      <c r="G6" s="1"/>
      <c r="H6" s="18"/>
      <c r="I6" s="1"/>
      <c r="J6" s="1"/>
      <c r="K6" s="1"/>
      <c r="L6" s="1"/>
    </row>
    <row r="7" spans="1:15" ht="35.25" customHeight="1" thickBot="1">
      <c r="A7" s="451" t="s">
        <v>25</v>
      </c>
      <c r="B7" s="451"/>
      <c r="C7" s="451"/>
      <c r="D7" s="19"/>
      <c r="E7" s="452" t="s">
        <v>90</v>
      </c>
      <c r="F7" s="452"/>
      <c r="G7" s="452"/>
      <c r="H7" s="76"/>
      <c r="I7" s="451" t="s">
        <v>91</v>
      </c>
      <c r="J7" s="451"/>
      <c r="K7" s="451"/>
      <c r="L7" s="451"/>
      <c r="M7" s="2"/>
    </row>
    <row r="8" spans="1:15" ht="47.25">
      <c r="A8" s="23" t="s">
        <v>21</v>
      </c>
      <c r="B8" s="19"/>
      <c r="C8" s="44" t="s">
        <v>13</v>
      </c>
      <c r="D8" s="10"/>
      <c r="E8" s="44" t="s">
        <v>22</v>
      </c>
      <c r="F8" s="5"/>
      <c r="G8" s="44" t="s">
        <v>23</v>
      </c>
      <c r="H8" s="74"/>
      <c r="I8" s="44" t="s">
        <v>22</v>
      </c>
      <c r="J8" s="5"/>
      <c r="K8" s="44" t="s">
        <v>23</v>
      </c>
      <c r="L8" s="5"/>
      <c r="M8" s="5"/>
    </row>
    <row r="9" spans="1:15" ht="18.75" thickBot="1">
      <c r="A9" s="22"/>
      <c r="B9" s="25"/>
      <c r="C9" s="22"/>
      <c r="D9" s="44"/>
      <c r="E9" s="7" t="s">
        <v>74</v>
      </c>
      <c r="F9" s="25"/>
      <c r="G9" s="22"/>
      <c r="H9" s="25"/>
      <c r="I9" s="7" t="s">
        <v>74</v>
      </c>
      <c r="J9" s="25"/>
      <c r="K9" s="22"/>
      <c r="L9" s="24"/>
      <c r="M9" s="24"/>
      <c r="N9" s="55"/>
    </row>
    <row r="10" spans="1:15" ht="42.75" customHeight="1">
      <c r="A10" s="100" t="s">
        <v>105</v>
      </c>
      <c r="B10" s="259"/>
      <c r="C10" s="261">
        <v>156385824</v>
      </c>
      <c r="D10" s="179"/>
      <c r="E10" s="261">
        <f>'سود سپرده بانکی'!I9</f>
        <v>4376</v>
      </c>
      <c r="F10" s="259"/>
      <c r="G10" s="241">
        <f t="shared" ref="G10:G16" si="0">E10/$E$17</f>
        <v>1.2958025830314303E-5</v>
      </c>
      <c r="H10" s="259"/>
      <c r="I10" s="261">
        <f>'سود سپرده بانکی'!O9</f>
        <v>1594350897</v>
      </c>
      <c r="J10" s="259"/>
      <c r="K10" s="241">
        <f t="shared" ref="K10:K16" si="1">I10/$I$17</f>
        <v>0.31520883760853768</v>
      </c>
      <c r="L10" s="260"/>
      <c r="M10" s="260"/>
      <c r="N10" s="55"/>
    </row>
    <row r="11" spans="1:15" ht="42.75" customHeight="1">
      <c r="A11" s="100" t="s">
        <v>106</v>
      </c>
      <c r="B11" s="259"/>
      <c r="C11" s="261" t="s">
        <v>108</v>
      </c>
      <c r="D11" s="179"/>
      <c r="E11" s="261">
        <f>'سود سپرده بانکی'!I10</f>
        <v>152354</v>
      </c>
      <c r="F11" s="259"/>
      <c r="G11" s="241">
        <f t="shared" si="0"/>
        <v>4.5114421100358895E-4</v>
      </c>
      <c r="H11" s="259"/>
      <c r="I11" s="261">
        <f>'سود سپرده بانکی'!O10</f>
        <v>749481</v>
      </c>
      <c r="J11" s="259"/>
      <c r="K11" s="241">
        <f t="shared" si="1"/>
        <v>1.4817505686120266E-4</v>
      </c>
      <c r="L11" s="260"/>
      <c r="M11" s="260"/>
      <c r="N11" s="55"/>
    </row>
    <row r="12" spans="1:15" ht="42.75" customHeight="1">
      <c r="A12" s="100" t="s">
        <v>106</v>
      </c>
      <c r="B12" s="272"/>
      <c r="C12" s="262" t="s">
        <v>111</v>
      </c>
      <c r="D12" s="179"/>
      <c r="E12" s="261">
        <f>'سود سپرده بانکی'!I11</f>
        <v>4098</v>
      </c>
      <c r="F12" s="272"/>
      <c r="G12" s="241">
        <f t="shared" si="0"/>
        <v>1.2134824006542051E-5</v>
      </c>
      <c r="H12" s="272"/>
      <c r="I12" s="261">
        <f>'سود سپرده بانکی'!O11</f>
        <v>79698486</v>
      </c>
      <c r="J12" s="272"/>
      <c r="K12" s="241">
        <f t="shared" si="1"/>
        <v>1.5756673878059301E-2</v>
      </c>
      <c r="L12" s="278"/>
      <c r="M12" s="278"/>
      <c r="N12" s="55"/>
    </row>
    <row r="13" spans="1:15" ht="42.75" customHeight="1">
      <c r="A13" s="100" t="s">
        <v>106</v>
      </c>
      <c r="B13" s="259"/>
      <c r="C13" s="261" t="s">
        <v>112</v>
      </c>
      <c r="D13" s="179"/>
      <c r="E13" s="261">
        <f>'سود سپرده بانکی'!I13</f>
        <v>4137</v>
      </c>
      <c r="F13" s="259"/>
      <c r="G13" s="241">
        <f t="shared" si="0"/>
        <v>1.2250309154481323E-5</v>
      </c>
      <c r="H13" s="259"/>
      <c r="I13" s="261">
        <f>'سود سپرده بانکی'!O13</f>
        <v>609062275</v>
      </c>
      <c r="J13" s="259"/>
      <c r="K13" s="241">
        <f t="shared" si="1"/>
        <v>0.12041377597315801</v>
      </c>
      <c r="L13" s="260"/>
      <c r="M13" s="260"/>
      <c r="N13" s="55"/>
    </row>
    <row r="14" spans="1:15" ht="42.75" customHeight="1">
      <c r="A14" s="100" t="s">
        <v>105</v>
      </c>
      <c r="B14" s="235"/>
      <c r="C14" s="261" t="s">
        <v>113</v>
      </c>
      <c r="D14" s="179"/>
      <c r="E14" s="261">
        <f>'سود سپرده بانکی'!I14</f>
        <v>337523947</v>
      </c>
      <c r="F14" s="235"/>
      <c r="G14" s="241">
        <f t="shared" si="0"/>
        <v>0.99946161416262236</v>
      </c>
      <c r="H14" s="235"/>
      <c r="I14" s="261">
        <f>'سود سپرده بانکی'!O14</f>
        <v>2774176234</v>
      </c>
      <c r="J14" s="235"/>
      <c r="K14" s="241">
        <f t="shared" si="1"/>
        <v>0.54846449905460848</v>
      </c>
      <c r="L14" s="236"/>
      <c r="M14" s="236"/>
      <c r="N14" s="55"/>
    </row>
    <row r="15" spans="1:15" ht="42.75" customHeight="1">
      <c r="A15" s="100" t="s">
        <v>105</v>
      </c>
      <c r="B15" s="235"/>
      <c r="C15" s="261" t="s">
        <v>114</v>
      </c>
      <c r="D15" s="179"/>
      <c r="E15" s="261">
        <f>'سود سپرده بانکی'!I15</f>
        <v>9640</v>
      </c>
      <c r="F15" s="235"/>
      <c r="G15" s="241">
        <f t="shared" si="0"/>
        <v>2.8545559644476664E-5</v>
      </c>
      <c r="H15" s="235"/>
      <c r="I15" s="261">
        <f>'سود سپرده بانکی'!O15</f>
        <v>19202</v>
      </c>
      <c r="J15" s="235"/>
      <c r="K15" s="241">
        <f t="shared" si="1"/>
        <v>3.7963036312445724E-6</v>
      </c>
      <c r="L15" s="236"/>
      <c r="M15" s="236"/>
      <c r="N15" s="55"/>
    </row>
    <row r="16" spans="1:15" ht="42.75" customHeight="1">
      <c r="A16" s="100" t="s">
        <v>105</v>
      </c>
      <c r="B16" s="4"/>
      <c r="C16" s="261" t="s">
        <v>115</v>
      </c>
      <c r="D16" s="6"/>
      <c r="E16" s="261">
        <f>'سود سپرده بانکی'!I12</f>
        <v>7211</v>
      </c>
      <c r="F16" s="6"/>
      <c r="G16" s="241">
        <f t="shared" si="0"/>
        <v>2.1352907738207593E-5</v>
      </c>
      <c r="H16" s="6"/>
      <c r="I16" s="261">
        <f>'سود سپرده بانکی'!O12</f>
        <v>21457</v>
      </c>
      <c r="J16" s="6"/>
      <c r="K16" s="241">
        <f t="shared" si="1"/>
        <v>4.2421251440274339E-6</v>
      </c>
      <c r="L16" s="6"/>
      <c r="M16" s="5"/>
      <c r="N16" s="55"/>
      <c r="O16" s="55"/>
    </row>
    <row r="17" spans="1:13" ht="18.75" thickBot="1">
      <c r="A17" s="4" t="s">
        <v>2</v>
      </c>
      <c r="B17" s="5"/>
      <c r="D17" s="6"/>
      <c r="E17" s="75">
        <f>SUM(E10:E16)</f>
        <v>337705763</v>
      </c>
      <c r="F17" s="5"/>
      <c r="G17" s="119">
        <f>SUM(G10:G16)</f>
        <v>1</v>
      </c>
      <c r="H17" s="5"/>
      <c r="I17" s="75">
        <f>SUM(I10:I16)</f>
        <v>5058078032</v>
      </c>
      <c r="J17" s="260"/>
      <c r="K17" s="119">
        <f>SUM(K10:K16)</f>
        <v>1</v>
      </c>
      <c r="L17" s="5"/>
      <c r="M17" s="5"/>
    </row>
    <row r="18" spans="1:13" ht="18.75" thickTop="1">
      <c r="E18" s="55"/>
    </row>
    <row r="19" spans="1:13">
      <c r="E19" s="83"/>
      <c r="I19" s="80"/>
    </row>
    <row r="20" spans="1:13">
      <c r="I20" s="83"/>
    </row>
  </sheetData>
  <mergeCells count="7">
    <mergeCell ref="A7:C7"/>
    <mergeCell ref="A5:L5"/>
    <mergeCell ref="I7:L7"/>
    <mergeCell ref="A1:L1"/>
    <mergeCell ref="A2:L2"/>
    <mergeCell ref="A3:L3"/>
    <mergeCell ref="E7:G7"/>
  </mergeCells>
  <pageMargins left="0.70866141732283472" right="0.70866141732283472" top="0.74803149606299213" bottom="0.74803149606299213" header="0.31496062992125984" footer="0.31496062992125984"/>
  <pageSetup scale="85" firstPageNumber="33" orientation="portrait" useFirstPageNumber="1" r:id="rId1"/>
  <headerFooter>
    <oddFooter xml:space="preserve">&amp;C&amp;"B Nazanin,Regular"&amp;12 &amp;P&amp;"-,Regular"&amp;11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K14"/>
  <sheetViews>
    <sheetView rightToLeft="1" view="pageBreakPreview" zoomScaleNormal="100" zoomScaleSheetLayoutView="100" workbookViewId="0">
      <selection activeCell="F11" sqref="F11"/>
    </sheetView>
  </sheetViews>
  <sheetFormatPr defaultRowHeight="15"/>
  <cols>
    <col min="1" max="1" width="36.28515625" customWidth="1"/>
    <col min="2" max="2" width="0.28515625" customWidth="1"/>
    <col min="3" max="3" width="18.85546875" customWidth="1"/>
    <col min="4" max="4" width="0.42578125" customWidth="1"/>
    <col min="5" max="5" width="22" customWidth="1"/>
    <col min="7" max="7" width="24.7109375" style="109" bestFit="1" customWidth="1"/>
  </cols>
  <sheetData>
    <row r="1" spans="1:11" ht="21">
      <c r="A1" s="374" t="str">
        <f>' سهام'!A1:Y1</f>
        <v>صندوق سرمایه‌گذاری اختصاصی بازارگردانی خبرگان اهداف</v>
      </c>
      <c r="B1" s="374"/>
      <c r="C1" s="374"/>
      <c r="D1" s="374"/>
      <c r="E1" s="374"/>
    </row>
    <row r="2" spans="1:11" ht="21">
      <c r="A2" s="374" t="s">
        <v>66</v>
      </c>
      <c r="B2" s="374"/>
      <c r="C2" s="374"/>
      <c r="D2" s="374"/>
      <c r="E2" s="374"/>
    </row>
    <row r="3" spans="1:11" ht="21">
      <c r="A3" s="374" t="str">
        <f>' سهام'!A3:Y3</f>
        <v>برای ماه منتهی به اسفند ماه 1399</v>
      </c>
      <c r="B3" s="374"/>
      <c r="C3" s="374"/>
      <c r="D3" s="374"/>
      <c r="E3" s="374"/>
    </row>
    <row r="4" spans="1:11" s="264" customFormat="1" ht="21">
      <c r="A4" s="265"/>
      <c r="B4" s="265"/>
      <c r="C4" s="265"/>
      <c r="D4" s="265"/>
      <c r="E4" s="265"/>
      <c r="G4" s="109"/>
    </row>
    <row r="5" spans="1:11" ht="42" customHeight="1">
      <c r="A5" s="399" t="s">
        <v>35</v>
      </c>
      <c r="B5" s="399"/>
      <c r="C5" s="399"/>
      <c r="D5" s="399"/>
      <c r="E5" s="399"/>
    </row>
    <row r="6" spans="1:11" ht="53.25" customHeight="1" thickBot="1">
      <c r="A6" s="8"/>
      <c r="B6" s="2"/>
      <c r="C6" s="20" t="s">
        <v>126</v>
      </c>
      <c r="D6" s="5"/>
      <c r="E6" s="20" t="s">
        <v>127</v>
      </c>
    </row>
    <row r="7" spans="1:11" ht="16.5" customHeight="1">
      <c r="A7" s="455" t="s">
        <v>36</v>
      </c>
      <c r="B7" s="457"/>
      <c r="C7" s="453" t="s">
        <v>6</v>
      </c>
      <c r="D7" s="11"/>
      <c r="E7" s="453" t="s">
        <v>6</v>
      </c>
      <c r="H7" s="55"/>
    </row>
    <row r="8" spans="1:11" ht="15.75">
      <c r="A8" s="456"/>
      <c r="B8" s="458"/>
      <c r="C8" s="454"/>
      <c r="D8" s="6"/>
      <c r="E8" s="454"/>
      <c r="G8" s="110"/>
    </row>
    <row r="9" spans="1:11" s="181" customFormat="1" ht="15.75">
      <c r="A9" s="180"/>
      <c r="B9" s="178"/>
      <c r="C9" s="179" t="s">
        <v>85</v>
      </c>
      <c r="D9" s="6"/>
      <c r="E9" s="179" t="s">
        <v>85</v>
      </c>
      <c r="G9" s="110"/>
    </row>
    <row r="10" spans="1:11" ht="32.25" customHeight="1">
      <c r="A10" s="54" t="s">
        <v>36</v>
      </c>
      <c r="B10" s="150"/>
      <c r="C10" s="349">
        <v>0</v>
      </c>
      <c r="D10" s="55"/>
      <c r="E10" s="55">
        <v>119216758</v>
      </c>
      <c r="G10" s="110"/>
    </row>
    <row r="11" spans="1:11" ht="30" customHeight="1">
      <c r="A11" s="54" t="s">
        <v>131</v>
      </c>
      <c r="B11" s="70"/>
      <c r="C11" s="349">
        <v>0</v>
      </c>
      <c r="D11" s="55"/>
      <c r="E11" s="349">
        <v>0</v>
      </c>
    </row>
    <row r="12" spans="1:11" ht="30" customHeight="1" thickBot="1">
      <c r="A12" s="54" t="s">
        <v>132</v>
      </c>
      <c r="B12" s="12"/>
      <c r="C12" s="349">
        <v>0</v>
      </c>
      <c r="D12" s="55"/>
      <c r="E12" s="349">
        <v>0</v>
      </c>
      <c r="F12" s="66"/>
    </row>
    <row r="13" spans="1:11" ht="29.25" customHeight="1" thickBot="1">
      <c r="A13" s="54" t="s">
        <v>2</v>
      </c>
      <c r="B13" s="12"/>
      <c r="C13" s="372">
        <f>SUM(C10:C12)</f>
        <v>0</v>
      </c>
      <c r="D13" s="12"/>
      <c r="E13" s="165">
        <f>SUM(E10:E12)</f>
        <v>119216758</v>
      </c>
      <c r="K13" s="50"/>
    </row>
    <row r="14" spans="1:11" ht="15.75" thickTop="1"/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rintOptions horizontalCentered="1"/>
  <pageMargins left="0.59055118110236227" right="0.94488188976377963" top="0.74803149606299213" bottom="0.74803149606299213" header="0.31496062992125984" footer="0.31496062992125984"/>
  <pageSetup firstPageNumber="34" orientation="portrait" useFirstPageNumber="1" r:id="rId1"/>
  <headerFooter>
    <oddFooter>&amp;C&amp;"B Nazanin,Regular"&amp;12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W19"/>
  <sheetViews>
    <sheetView rightToLeft="1" view="pageBreakPreview" zoomScale="115" zoomScaleNormal="100" zoomScaleSheetLayoutView="115" workbookViewId="0">
      <selection activeCell="I22" sqref="I22"/>
    </sheetView>
  </sheetViews>
  <sheetFormatPr defaultRowHeight="15"/>
  <cols>
    <col min="1" max="1" width="46.7109375" style="29" customWidth="1"/>
    <col min="2" max="2" width="0.5703125" style="29" customWidth="1"/>
    <col min="4" max="4" width="0.28515625" customWidth="1"/>
    <col min="5" max="5" width="20.5703125" customWidth="1"/>
    <col min="6" max="6" width="0.28515625" customWidth="1"/>
    <col min="7" max="7" width="18" customWidth="1"/>
    <col min="8" max="8" width="0.42578125" customWidth="1"/>
    <col min="9" max="9" width="16.28515625" customWidth="1"/>
    <col min="10" max="10" width="0.28515625" customWidth="1"/>
    <col min="12" max="12" width="1.42578125" customWidth="1"/>
    <col min="13" max="13" width="19.5703125" bestFit="1" customWidth="1"/>
  </cols>
  <sheetData>
    <row r="1" spans="1:23" ht="21">
      <c r="A1" s="423" t="str">
        <f>'درآمد سود سهام'!A1:S1</f>
        <v>صندوق سرمایه‌گذاری اختصاصی بازارگردانی خبرگان اهداف</v>
      </c>
      <c r="B1" s="423"/>
      <c r="C1" s="423"/>
      <c r="D1" s="423"/>
      <c r="E1" s="423"/>
      <c r="F1" s="423"/>
      <c r="G1" s="423"/>
      <c r="H1" s="423"/>
      <c r="I1" s="423"/>
      <c r="L1">
        <v>88918528805</v>
      </c>
      <c r="M1" s="109"/>
    </row>
    <row r="2" spans="1:23" ht="21">
      <c r="A2" s="423" t="s">
        <v>66</v>
      </c>
      <c r="B2" s="423"/>
      <c r="C2" s="423"/>
      <c r="D2" s="423"/>
      <c r="E2" s="423"/>
      <c r="F2" s="423"/>
      <c r="G2" s="423"/>
      <c r="H2" s="423"/>
      <c r="I2" s="423"/>
    </row>
    <row r="3" spans="1:23" ht="21">
      <c r="A3" s="423" t="str">
        <f>سپرده!A3</f>
        <v>برای ماه منتهی به اسفند ماه 1399</v>
      </c>
      <c r="B3" s="423"/>
      <c r="C3" s="423"/>
      <c r="D3" s="423"/>
      <c r="E3" s="423"/>
      <c r="F3" s="423"/>
      <c r="G3" s="423"/>
      <c r="H3" s="423"/>
      <c r="I3" s="423"/>
    </row>
    <row r="4" spans="1:23" s="264" customFormat="1" ht="21">
      <c r="A4" s="267"/>
      <c r="B4" s="267"/>
      <c r="C4" s="267"/>
      <c r="D4" s="267"/>
      <c r="E4" s="267"/>
      <c r="F4" s="267"/>
      <c r="G4" s="267"/>
      <c r="H4" s="267"/>
      <c r="I4" s="267"/>
    </row>
    <row r="5" spans="1:23" ht="25.5">
      <c r="A5" s="399" t="s">
        <v>34</v>
      </c>
      <c r="B5" s="399"/>
      <c r="C5" s="399"/>
      <c r="D5" s="399"/>
      <c r="E5" s="399"/>
      <c r="F5" s="399"/>
      <c r="G5" s="399"/>
      <c r="H5" s="399"/>
      <c r="I5" s="399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</row>
    <row r="6" spans="1:23" s="264" customFormat="1" ht="25.5">
      <c r="A6" s="266"/>
      <c r="B6" s="266"/>
      <c r="C6" s="266"/>
      <c r="D6" s="266"/>
      <c r="E6" s="266"/>
      <c r="F6" s="266"/>
      <c r="G6" s="266"/>
      <c r="H6" s="266"/>
      <c r="I6" s="266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3" ht="18.75" thickBot="1">
      <c r="A7" s="34" t="s">
        <v>45</v>
      </c>
      <c r="B7" s="30"/>
      <c r="C7" s="31" t="s">
        <v>46</v>
      </c>
      <c r="D7" s="32"/>
      <c r="E7" s="31" t="s">
        <v>6</v>
      </c>
      <c r="F7" s="32"/>
      <c r="G7" s="31" t="s">
        <v>24</v>
      </c>
      <c r="H7" s="45"/>
      <c r="I7" s="46" t="s">
        <v>68</v>
      </c>
      <c r="L7" s="3"/>
      <c r="M7" s="77"/>
    </row>
    <row r="8" spans="1:23" ht="21" customHeight="1">
      <c r="A8" s="60" t="s">
        <v>134</v>
      </c>
      <c r="B8" s="35"/>
      <c r="C8" s="42" t="s">
        <v>62</v>
      </c>
      <c r="D8" s="33"/>
      <c r="E8" s="55">
        <f>'درآمد سرمایه گذاری در سهام '!T20</f>
        <v>395184735251</v>
      </c>
      <c r="F8" s="58"/>
      <c r="G8" s="61">
        <f>E8/E12</f>
        <v>0.98708219429005961</v>
      </c>
      <c r="H8" s="59"/>
      <c r="I8" s="61">
        <f>E8/' سهام'!$AA$2</f>
        <v>3.7558174614168459E-2</v>
      </c>
      <c r="J8" s="28"/>
      <c r="K8" s="28"/>
      <c r="L8" s="55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</row>
    <row r="9" spans="1:23" ht="21" customHeight="1">
      <c r="A9" s="60" t="s">
        <v>83</v>
      </c>
      <c r="B9" s="35"/>
      <c r="C9" s="42" t="s">
        <v>63</v>
      </c>
      <c r="D9" s="33"/>
      <c r="E9" s="55">
        <f>'درآمد سرمایه گذاری در اوراق بها'!R11</f>
        <v>-5567796</v>
      </c>
      <c r="F9" s="58"/>
      <c r="G9" s="61">
        <f>E9/$E$12</f>
        <v>-1.3907096612799923E-5</v>
      </c>
      <c r="H9" s="59"/>
      <c r="I9" s="61">
        <f>E9/' سهام'!$AA$2</f>
        <v>-5.2916075883156094E-7</v>
      </c>
      <c r="J9" s="28"/>
      <c r="K9" s="28"/>
      <c r="L9" s="55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>
      <c r="A10" s="60" t="s">
        <v>135</v>
      </c>
      <c r="B10" s="35"/>
      <c r="C10" s="42" t="s">
        <v>64</v>
      </c>
      <c r="D10" s="33"/>
      <c r="E10" s="55">
        <f>'درآمد سپرده بانکی'!I17</f>
        <v>5058078032</v>
      </c>
      <c r="F10" s="58"/>
      <c r="G10" s="61">
        <f>E10/$E$12</f>
        <v>1.2633936276778982E-2</v>
      </c>
      <c r="H10" s="59"/>
      <c r="I10" s="61">
        <f>E10/' سهام'!$AA$2</f>
        <v>4.8071739870540666E-4</v>
      </c>
      <c r="J10" s="28"/>
      <c r="K10" s="28"/>
      <c r="L10" s="55"/>
      <c r="M10" s="28"/>
      <c r="N10" s="28"/>
      <c r="O10" s="28"/>
      <c r="P10" s="28"/>
      <c r="Q10" s="28"/>
      <c r="R10" s="28"/>
      <c r="S10" s="28"/>
    </row>
    <row r="11" spans="1:23" ht="21" customHeight="1" thickBot="1">
      <c r="A11" s="60" t="s">
        <v>84</v>
      </c>
      <c r="B11" s="35"/>
      <c r="C11" s="42" t="s">
        <v>65</v>
      </c>
      <c r="D11" s="33"/>
      <c r="E11" s="55">
        <f>'سایر درآمدها'!E13</f>
        <v>119216758</v>
      </c>
      <c r="F11" s="58"/>
      <c r="G11" s="61">
        <f>E11/$E$12</f>
        <v>2.9777652977422094E-4</v>
      </c>
      <c r="H11" s="59"/>
      <c r="I11" s="61">
        <f>E11/' سهام'!$AA$2</f>
        <v>1.133030558747457E-5</v>
      </c>
      <c r="J11" s="28"/>
      <c r="K11" s="28"/>
      <c r="L11" s="55"/>
    </row>
    <row r="12" spans="1:23" ht="21" customHeight="1" thickBot="1">
      <c r="A12" s="35" t="s">
        <v>2</v>
      </c>
      <c r="E12" s="216">
        <f>SUM(E8:E11)</f>
        <v>400356462245</v>
      </c>
      <c r="G12" s="268">
        <f>SUM(G8:G11)</f>
        <v>1</v>
      </c>
      <c r="H12" s="41"/>
      <c r="I12" s="62">
        <f>SUM(I8:I11)</f>
        <v>3.8049693157702513E-2</v>
      </c>
      <c r="L12" s="55">
        <f>SUM(L8:L11)</f>
        <v>0</v>
      </c>
      <c r="M12" s="89"/>
    </row>
    <row r="13" spans="1:23" ht="15.75" thickTop="1">
      <c r="E13" s="64"/>
    </row>
    <row r="15" spans="1:23" ht="18.75">
      <c r="E15" s="66"/>
      <c r="G15" s="141"/>
    </row>
    <row r="16" spans="1:23" ht="18">
      <c r="E16" s="55"/>
    </row>
    <row r="17" spans="5:5">
      <c r="E17" s="66"/>
    </row>
    <row r="19" spans="5:5">
      <c r="E19" s="155"/>
    </row>
  </sheetData>
  <mergeCells count="4">
    <mergeCell ref="A1:I1"/>
    <mergeCell ref="A2:I2"/>
    <mergeCell ref="A3:I3"/>
    <mergeCell ref="A5:I5"/>
  </mergeCells>
  <printOptions horizontalCentered="1"/>
  <pageMargins left="0.70866141732283472" right="0.94488188976377963" top="0.74803149606299213" bottom="0.74803149606299213" header="0.31496062992125984" footer="0.31496062992125984"/>
  <pageSetup firstPageNumber="10" orientation="landscape" useFirstPageNumber="1" r:id="rId1"/>
  <headerFooter>
    <oddFooter>&amp;C &amp;"B Nazanin,Regular"&amp;P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18</vt:i4>
      </vt:variant>
    </vt:vector>
  </HeadingPairs>
  <TitlesOfParts>
    <vt:vector size="32" baseType="lpstr">
      <vt:lpstr>Sheet1</vt:lpstr>
      <vt:lpstr> سهام</vt:lpstr>
      <vt:lpstr>اوراق</vt:lpstr>
      <vt:lpstr>سپرده</vt:lpstr>
      <vt:lpstr>درآمد سود سهام</vt:lpstr>
      <vt:lpstr>سود سپرده بانکی</vt:lpstr>
      <vt:lpstr>درآمد سودسهام</vt:lpstr>
      <vt:lpstr>درآمد ناشی از تغییر قیمت اوراق </vt:lpstr>
      <vt:lpstr>درآمد ناشی ازفروش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جمع درآمدها</vt:lpstr>
      <vt:lpstr>' سهام'!Print_Area</vt:lpstr>
      <vt:lpstr>Sheet1!Print_Area</vt:lpstr>
      <vt:lpstr>'جمع درآمدها'!Print_Area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سودسهام'!Print_Area</vt:lpstr>
      <vt:lpstr>'درآمد ناشی از تغییر قیمت اوراق '!Print_Area</vt:lpstr>
      <vt:lpstr>'درآمد ناشی ازفروش'!Print_Area</vt:lpstr>
      <vt:lpstr>سپرده!Print_Area</vt:lpstr>
      <vt:lpstr>'سود سپرده بانکی'!Print_Area</vt:lpstr>
      <vt:lpstr>' سهام'!Print_Titles</vt:lpstr>
      <vt:lpstr>'درآمد سرمایه گذاری در اوراق بها'!Print_Titles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'سود سپرده بانکی'!Print_Titles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fatemeh saeedi</cp:lastModifiedBy>
  <cp:lastPrinted>2021-03-28T08:47:41Z</cp:lastPrinted>
  <dcterms:created xsi:type="dcterms:W3CDTF">2017-11-22T14:26:20Z</dcterms:created>
  <dcterms:modified xsi:type="dcterms:W3CDTF">2021-03-28T08:52:32Z</dcterms:modified>
</cp:coreProperties>
</file>