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f.saeedi\Desktop\خبرگان اهداف\افشا پورتفو\1400\2\"/>
    </mc:Choice>
  </mc:AlternateContent>
  <xr:revisionPtr revIDLastSave="0" documentId="13_ncr:1_{8FC9B079-8ED0-42F9-9291-4B9FB266E224}" xr6:coauthVersionLast="46" xr6:coauthVersionMax="46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درآمد سودسهام" sheetId="18" r:id="rId7"/>
    <sheet name="درآمد ناشی از تغییر قیمت اوراق " sheetId="14" r:id="rId8"/>
    <sheet name="درآمد ناشی ازفروش" sheetId="15" r:id="rId9"/>
    <sheet name="درآمد سرمایه گذاری در سهام " sheetId="5" r:id="rId10"/>
    <sheet name="درآمد سرمایه گذاری در اوراق بها" sheetId="6" r:id="rId11"/>
    <sheet name="درآمد سپرده بانکی" sheetId="7" r:id="rId12"/>
    <sheet name="سایر درآمدها" sheetId="8" r:id="rId13"/>
    <sheet name="جمع درآمدها" sheetId="11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0" hidden="1">'درآمد سرمایه گذاری در اوراق بها'!$B$8:$S$11</definedName>
    <definedName name="_xlnm._FilterDatabase" localSheetId="9" hidden="1">'درآمد سرمایه گذاری در سهام '!$B$10:$V$20</definedName>
    <definedName name="_xlnm._FilterDatabase" localSheetId="6" hidden="1">'درآمد سودسهام'!$A$8:$V$9</definedName>
    <definedName name="_xlnm._FilterDatabase" localSheetId="7" hidden="1">'درآمد ناشی از تغییر قیمت اوراق '!$B$7:$AI$16</definedName>
    <definedName name="_xlnm._FilterDatabase" localSheetId="8" hidden="1">'درآمد ناشی ازفروش'!$A$7:$V$17</definedName>
    <definedName name="_xlnm._FilterDatabase" localSheetId="5" hidden="1">'سود سپرده بانکی'!$A$7:$S$16</definedName>
    <definedName name="_xlnm.Print_Area" localSheetId="1">' سهام'!$A$1:$Y$20</definedName>
    <definedName name="_xlnm.Print_Area" localSheetId="0">Sheet1!$A$1:$J$26</definedName>
    <definedName name="_xlnm.Print_Area" localSheetId="2">اوراق!$A$1:$Y$19</definedName>
    <definedName name="_xlnm.Print_Area" localSheetId="13">'جمع درآمدها'!$A$1:$I$13</definedName>
    <definedName name="_xlnm.Print_Area" localSheetId="11">'درآمد سپرده بانکی'!$A$1:$L$18</definedName>
    <definedName name="_xlnm.Print_Area" localSheetId="10">'درآمد سرمایه گذاری در اوراق بها'!$A$1:$R$12</definedName>
    <definedName name="_xlnm.Print_Area" localSheetId="9">'درآمد سرمایه گذاری در سهام '!$A$1:$V$21</definedName>
    <definedName name="_xlnm.Print_Area" localSheetId="4">'درآمد سود سهام'!$A$1:$S$12</definedName>
    <definedName name="_xlnm.Print_Area" localSheetId="6">'درآمد سودسهام'!$A$1:$S$11</definedName>
    <definedName name="_xlnm.Print_Area" localSheetId="7">'درآمد ناشی از تغییر قیمت اوراق '!$A$1:$R$16</definedName>
    <definedName name="_xlnm.Print_Area" localSheetId="8">'درآمد ناشی ازفروش'!$A$1:$Q$18</definedName>
    <definedName name="_xlnm.Print_Area" localSheetId="3">سپرده!$A$1:$S$20</definedName>
    <definedName name="_xlnm.Print_Area" localSheetId="5">'سود سپرده بانکی'!$A$1:$S$17</definedName>
    <definedName name="_xlnm.Print_Titles" localSheetId="1">' سهام'!$1:$9</definedName>
    <definedName name="_xlnm.Print_Titles" localSheetId="10">'درآمد سرمایه گذاری در اوراق بها'!$1:$9</definedName>
    <definedName name="_xlnm.Print_Titles" localSheetId="9">'درآمد سرمایه گذاری در سهام '!$1:$11</definedName>
    <definedName name="_xlnm.Print_Titles" localSheetId="7">'درآمد ناشی از تغییر قیمت اوراق '!$1:$7</definedName>
    <definedName name="_xlnm.Print_Titles" localSheetId="8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4" l="1"/>
  <c r="I16" i="7"/>
  <c r="I15" i="7"/>
  <c r="I14" i="7"/>
  <c r="I13" i="7"/>
  <c r="E16" i="7"/>
  <c r="E15" i="7"/>
  <c r="E14" i="7"/>
  <c r="E13" i="7"/>
  <c r="I6" i="18"/>
  <c r="G18" i="1"/>
  <c r="W18" i="1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Q12" i="1"/>
  <c r="Q13" i="1"/>
  <c r="Q14" i="1"/>
  <c r="Q15" i="1"/>
  <c r="Q16" i="1"/>
  <c r="Q17" i="1"/>
  <c r="Q18" i="1"/>
  <c r="Q11" i="1"/>
  <c r="A3" i="1"/>
  <c r="A1" i="1"/>
  <c r="N13" i="5"/>
  <c r="N14" i="5"/>
  <c r="N15" i="5"/>
  <c r="N16" i="5"/>
  <c r="N18" i="5"/>
  <c r="N19" i="5"/>
  <c r="D13" i="5"/>
  <c r="D14" i="5"/>
  <c r="D15" i="5"/>
  <c r="D16" i="5"/>
  <c r="D17" i="5"/>
  <c r="D18" i="5"/>
  <c r="D19" i="5"/>
  <c r="M9" i="18"/>
  <c r="S9" i="18"/>
  <c r="N17" i="5" s="1"/>
  <c r="D16" i="14" l="1"/>
  <c r="F16" i="14"/>
  <c r="H16" i="14"/>
  <c r="L16" i="14"/>
  <c r="N16" i="14"/>
  <c r="P16" i="14"/>
  <c r="I8" i="15"/>
  <c r="I9" i="15"/>
  <c r="H13" i="5" s="1"/>
  <c r="I10" i="15"/>
  <c r="H14" i="5" s="1"/>
  <c r="I11" i="15"/>
  <c r="H15" i="5" s="1"/>
  <c r="I12" i="15"/>
  <c r="H16" i="5" s="1"/>
  <c r="I13" i="15"/>
  <c r="H17" i="5" s="1"/>
  <c r="I14" i="15"/>
  <c r="H18" i="5" s="1"/>
  <c r="I15" i="15"/>
  <c r="H19" i="5" s="1"/>
  <c r="G17" i="15"/>
  <c r="C17" i="15"/>
  <c r="E17" i="15"/>
  <c r="K17" i="15"/>
  <c r="M17" i="15"/>
  <c r="O17" i="15"/>
  <c r="K16" i="19" l="1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M9" i="13" l="1"/>
  <c r="M10" i="13"/>
  <c r="M11" i="13"/>
  <c r="M12" i="13"/>
  <c r="M13" i="13"/>
  <c r="M14" i="13"/>
  <c r="M15" i="13"/>
  <c r="I16" i="13"/>
  <c r="K16" i="13"/>
  <c r="O16" i="13"/>
  <c r="Q16" i="13"/>
  <c r="Y12" i="1"/>
  <c r="Y13" i="1"/>
  <c r="Y14" i="1"/>
  <c r="Y15" i="1"/>
  <c r="Y16" i="1"/>
  <c r="Y17" i="1"/>
  <c r="Y18" i="1"/>
  <c r="Q19" i="1" l="1"/>
  <c r="Q8" i="15"/>
  <c r="J8" i="14" l="1"/>
  <c r="F16" i="5" s="1"/>
  <c r="J16" i="5" s="1"/>
  <c r="Q16" i="15"/>
  <c r="Q15" i="15"/>
  <c r="R19" i="5" s="1"/>
  <c r="Q14" i="15"/>
  <c r="R18" i="5" s="1"/>
  <c r="Q13" i="15"/>
  <c r="R17" i="5" s="1"/>
  <c r="Q12" i="15"/>
  <c r="R16" i="5" s="1"/>
  <c r="Q11" i="15"/>
  <c r="R15" i="5" s="1"/>
  <c r="Q10" i="15"/>
  <c r="R14" i="5" s="1"/>
  <c r="Q9" i="15"/>
  <c r="R13" i="5" s="1"/>
  <c r="I16" i="15"/>
  <c r="E13" i="8"/>
  <c r="C13" i="8"/>
  <c r="Q17" i="15" l="1"/>
  <c r="I17" i="15"/>
  <c r="S15" i="13"/>
  <c r="S14" i="13"/>
  <c r="S13" i="13"/>
  <c r="S12" i="13"/>
  <c r="S11" i="13"/>
  <c r="S10" i="13"/>
  <c r="J9" i="18"/>
  <c r="L9" i="18" s="1"/>
  <c r="J22" i="2"/>
  <c r="Q11" i="2"/>
  <c r="Q10" i="2"/>
  <c r="M16" i="13" l="1"/>
  <c r="W19" i="1"/>
  <c r="U19" i="1"/>
  <c r="O19" i="1"/>
  <c r="M19" i="1"/>
  <c r="K19" i="1"/>
  <c r="I19" i="1"/>
  <c r="G19" i="1"/>
  <c r="E19" i="1"/>
  <c r="C19" i="1"/>
  <c r="D19" i="1"/>
  <c r="P10" i="6" l="1"/>
  <c r="P11" i="6" s="1"/>
  <c r="H10" i="6"/>
  <c r="H11" i="6" s="1"/>
  <c r="N12" i="5" l="1"/>
  <c r="D12" i="5"/>
  <c r="H12" i="5"/>
  <c r="H20" i="5" l="1"/>
  <c r="N10" i="6"/>
  <c r="N11" i="6" s="1"/>
  <c r="R15" i="14"/>
  <c r="P15" i="5" s="1"/>
  <c r="T15" i="5" s="1"/>
  <c r="R14" i="14"/>
  <c r="P14" i="5" s="1"/>
  <c r="T14" i="5" s="1"/>
  <c r="R13" i="14"/>
  <c r="P13" i="5" s="1"/>
  <c r="T13" i="5" s="1"/>
  <c r="R12" i="14"/>
  <c r="R11" i="14"/>
  <c r="P19" i="5" s="1"/>
  <c r="T19" i="5" s="1"/>
  <c r="R10" i="14"/>
  <c r="P18" i="5" s="1"/>
  <c r="T18" i="5" s="1"/>
  <c r="R9" i="14"/>
  <c r="P17" i="5" s="1"/>
  <c r="T17" i="5" s="1"/>
  <c r="F10" i="6"/>
  <c r="F11" i="6" s="1"/>
  <c r="J15" i="14"/>
  <c r="F15" i="5" s="1"/>
  <c r="J15" i="5" s="1"/>
  <c r="J14" i="14"/>
  <c r="F14" i="5" s="1"/>
  <c r="J14" i="5" s="1"/>
  <c r="J13" i="14"/>
  <c r="F13" i="5" s="1"/>
  <c r="J13" i="5" s="1"/>
  <c r="J12" i="14"/>
  <c r="J11" i="14"/>
  <c r="F19" i="5" s="1"/>
  <c r="J19" i="5" s="1"/>
  <c r="J10" i="14"/>
  <c r="F18" i="5" s="1"/>
  <c r="J18" i="5" s="1"/>
  <c r="F12" i="5" l="1"/>
  <c r="L10" i="6"/>
  <c r="L11" i="6" s="1"/>
  <c r="D10" i="6"/>
  <c r="N20" i="5"/>
  <c r="J12" i="5" l="1"/>
  <c r="J10" i="6"/>
  <c r="J11" i="6" s="1"/>
  <c r="D11" i="6"/>
  <c r="D20" i="5"/>
  <c r="R12" i="5"/>
  <c r="R20" i="5" l="1"/>
  <c r="Q10" i="18"/>
  <c r="Q12" i="2" l="1"/>
  <c r="Q13" i="2"/>
  <c r="Q14" i="2"/>
  <c r="Q15" i="2"/>
  <c r="Q16" i="2"/>
  <c r="Q17" i="2"/>
  <c r="Q18" i="2"/>
  <c r="J9" i="14" l="1"/>
  <c r="J16" i="14" l="1"/>
  <c r="F17" i="5"/>
  <c r="L15" i="5"/>
  <c r="L14" i="5"/>
  <c r="J17" i="5" l="1"/>
  <c r="L17" i="5" s="1"/>
  <c r="F20" i="5"/>
  <c r="L18" i="5"/>
  <c r="L19" i="5"/>
  <c r="L13" i="5" l="1"/>
  <c r="J20" i="5"/>
  <c r="I17" i="7"/>
  <c r="K11" i="7" s="1"/>
  <c r="E17" i="7"/>
  <c r="G12" i="7" s="1"/>
  <c r="L16" i="5"/>
  <c r="M10" i="18"/>
  <c r="K12" i="7" l="1"/>
  <c r="K14" i="7"/>
  <c r="K15" i="7"/>
  <c r="K16" i="7"/>
  <c r="K13" i="7"/>
  <c r="G13" i="7"/>
  <c r="G16" i="7"/>
  <c r="G14" i="7"/>
  <c r="G10" i="7"/>
  <c r="G15" i="7"/>
  <c r="G11" i="7"/>
  <c r="S10" i="18"/>
  <c r="S9" i="13"/>
  <c r="S16" i="13" s="1"/>
  <c r="E11" i="11" l="1"/>
  <c r="I11" i="11" s="1"/>
  <c r="G17" i="7"/>
  <c r="S20" i="5"/>
  <c r="I20" i="5"/>
  <c r="R8" i="14"/>
  <c r="P16" i="5" s="1"/>
  <c r="T16" i="5" s="1"/>
  <c r="P18" i="15"/>
  <c r="O10" i="18"/>
  <c r="K10" i="18"/>
  <c r="I10" i="18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O19" i="2"/>
  <c r="M19" i="2"/>
  <c r="K19" i="2"/>
  <c r="S18" i="2"/>
  <c r="S17" i="2"/>
  <c r="S16" i="2"/>
  <c r="S15" i="2"/>
  <c r="S14" i="2"/>
  <c r="S13" i="2"/>
  <c r="S12" i="2"/>
  <c r="S11" i="2"/>
  <c r="R19" i="1"/>
  <c r="Y11" i="1"/>
  <c r="R16" i="14" l="1"/>
  <c r="P12" i="5"/>
  <c r="Y19" i="1"/>
  <c r="Q19" i="2"/>
  <c r="S10" i="2"/>
  <c r="S19" i="2" s="1"/>
  <c r="L19" i="1"/>
  <c r="K10" i="7"/>
  <c r="E10" i="11"/>
  <c r="I10" i="11" s="1"/>
  <c r="P20" i="5" l="1"/>
  <c r="T12" i="5"/>
  <c r="T20" i="5" s="1"/>
  <c r="R10" i="6"/>
  <c r="R11" i="6" s="1"/>
  <c r="K17" i="7"/>
  <c r="L12" i="5"/>
  <c r="L20" i="5" s="1"/>
  <c r="N33" i="6" l="1"/>
  <c r="E9" i="11" l="1"/>
  <c r="I9" i="11" l="1"/>
  <c r="E8" i="11" l="1"/>
  <c r="I8" i="11" s="1"/>
  <c r="I12" i="11" l="1"/>
  <c r="E12" i="11"/>
  <c r="G8" i="11" l="1"/>
  <c r="V19" i="5"/>
  <c r="G11" i="11"/>
  <c r="G10" i="11"/>
  <c r="V16" i="5"/>
  <c r="V18" i="5"/>
  <c r="V12" i="5"/>
  <c r="G9" i="11"/>
  <c r="V15" i="5"/>
  <c r="V13" i="5"/>
  <c r="V14" i="5"/>
  <c r="V17" i="5"/>
  <c r="V20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<sst xmlns="http://schemas.openxmlformats.org/spreadsheetml/2006/main" count="392" uniqueCount="134">
  <si>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</si>
  <si>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</si>
  <si>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</si>
  <si>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</si>
  <si>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</si>
  <si>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</si>
  <si>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</si>
  <si>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</si>
  <si>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</si>
  <si>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</si>
  <si>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</si>
  <si>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</si>
  <si>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</si>
  <si>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</si>
  <si>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</si>
  <si>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</si>
  <si>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</si>
  <si>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</si>
  <si>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</si>
  <si>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</si>
  <si>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</si>
  <si>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</si>
  <si>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</si>
  <si>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</si>
  <si>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</si>
  <si>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</si>
  <si>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</si>
  <si>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</si>
  <si>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</si>
  <si>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</si>
  <si>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</si>
  <si>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</si>
  <si>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</si>
  <si>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</si>
  <si>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</si>
  <si>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</si>
  <si>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</si>
  <si>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</si>
  <si>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</si>
  <si>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</si>
  <si>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</si>
  <si>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</si>
  <si>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</si>
  <si>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</si>
  <si>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</si>
  <si>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</si>
  <si>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</si>
  <si>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</si>
  <si>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</si>
  <si>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</si>
  <si>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</si>
  <si>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</si>
  <si>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</si>
  <si>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</si>
  <si>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</si>
  <si>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</si>
  <si>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</si>
  <si>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</si>
  <si>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</si>
  <si>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</si>
  <si>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</si>
  <si>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</si>
  <si>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</si>
  <si>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</si>
  <si>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</si>
  <si>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</si>
  <si>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</si>
  <si>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</si>
  <si>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</si>
  <si>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</si>
  <si>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</si>
  <si>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</si>
  <si>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</si>
  <si>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</si>
  <si>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</si>
  <si>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</si>
  <si>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</si>
  <si>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</si>
  <si>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</si>
  <si>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</si>
  <si>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</si>
  <si>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</si>
  <si>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</si>
  <si>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</si>
  <si>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</si>
  <si>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</si>
  <si>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</si>
  <si>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</si>
  <si>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</si>
  <si>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</si>
  <si>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</si>
  <si>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</si>
  <si>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</si>
  <si>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</si>
  <si>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توسعه مسیر برق گیلان</t>
  </si>
  <si>
    <t>سرمایه‌گذاری‌ صنعت‌ نفت‌</t>
  </si>
  <si>
    <t>گروه توسعه مالی مهر آیندگان</t>
  </si>
  <si>
    <t>مهندسی و ساختمان صنایع نفت</t>
  </si>
  <si>
    <t>نفت سپاهان</t>
  </si>
  <si>
    <t>بانک تجارت کار</t>
  </si>
  <si>
    <t xml:space="preserve">بانک تجارت 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</si>
  <si>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</si>
  <si>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</si>
  <si>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</si>
  <si>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</si>
  <si>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</si>
  <si>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</si>
  <si>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</si>
  <si>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</si>
  <si>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</si>
  <si>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</si>
  <si>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</si>
  <si>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</si>
  <si>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</si>
  <si>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</si>
  <si>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</si>
  <si>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</si>
  <si>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</si>
  <si>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>1399/09/15</t>
  </si>
  <si>
    <t>اسنادخزانه-م18بودجه98-010614</t>
  </si>
  <si>
    <t>معین برای سایر درآمدهای تنزیل سود بانک</t>
  </si>
  <si>
    <t>تعدیل کارمزد کارگزار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</si>
  <si>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</si>
  <si>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</si>
  <si>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</si>
  <si>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1400/01/31</t>
  </si>
  <si>
    <t>1400/01/01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</si>
  <si>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</t>
    </r>
    <r>
      <rPr>
        <sz val="20"/>
        <rFont val="IranNastaliq"/>
        <family val="1"/>
      </rPr>
      <t>صندوق سرمایه گذاری اختصاصی بازارگردانی خبرگان اهداف
اردیبهشت  1400</t>
    </r>
  </si>
  <si>
    <t>1400/02/31</t>
  </si>
  <si>
    <t>طی اردیبهشت ماه 1400</t>
  </si>
  <si>
    <t>از ابتدای سال مالی تا پایان اردیبهشت ماه سال 1400</t>
  </si>
  <si>
    <t>از ابتدای سال مالی تا پایان اردیبهشت ماه 1400</t>
  </si>
  <si>
    <t>از ابتدای سال مالی تا پایان ادیبهشت ماه 1400</t>
  </si>
  <si>
    <t>برای دوره یک ماهه منتهی به 31 اردیبهشت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</si>
</sst>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%"/>
  </numFmts>
  <fonts count="53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20"/>
      <name val="IranNastaliq"/>
      <family val="1"/>
    </font>
    <font>
      <sz val="45"/>
      <name val="IranNastaliq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59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2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 applyBorder="1" applyAlignment="1">
      <alignment vertical="center" readingOrder="2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166" fontId="2" fillId="0" borderId="0" xfId="1" applyNumberFormat="1" applyFont="1" applyFill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37" fontId="0" fillId="0" borderId="0" xfId="0" applyNumberFormat="1"/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165" fontId="19" fillId="0" borderId="2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5" fillId="0" borderId="0" xfId="1" applyNumberFormat="1" applyFont="1"/>
    <xf numFmtId="167" fontId="5" fillId="0" borderId="0" xfId="1" applyNumberFormat="1" applyFont="1" applyBorder="1"/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71" fontId="22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172" fontId="27" fillId="0" borderId="0" xfId="0" applyNumberFormat="1" applyFont="1" applyAlignment="1">
      <alignment horizontal="center" vertical="center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3" fontId="21" fillId="0" borderId="0" xfId="0" applyNumberFormat="1" applyFont="1" applyFill="1" applyBorder="1" applyAlignment="1">
      <alignment vertical="center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165" fontId="25" fillId="0" borderId="6" xfId="0" applyNumberFormat="1" applyFont="1" applyFill="1" applyBorder="1" applyAlignment="1">
      <alignment horizontal="center" vertical="center"/>
    </xf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171" fontId="19" fillId="0" borderId="2" xfId="0" applyNumberFormat="1" applyFont="1" applyBorder="1" applyAlignment="1">
      <alignment horizontal="center" vertical="center" wrapText="1" readingOrder="2"/>
    </xf>
    <xf numFmtId="171" fontId="19" fillId="0" borderId="0" xfId="0" applyNumberFormat="1" applyFont="1" applyBorder="1" applyAlignment="1">
      <alignment horizontal="center" vertical="center" wrapText="1" readingOrder="2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readingOrder="2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530087</xdr:colOff>
      <xdr:row>6</xdr:row>
      <xdr:rowOff>172278</xdr:rowOff>
    </xdr:from>
    <xdr:to>
      <xdr:col>7</xdr:col>
      <xdr:colOff>16565</xdr:colOff>
      <xdr:row>18</xdr:row>
      <xdr:rowOff>91109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660348" y="1315278"/>
          <a:ext cx="1938130" cy="22048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P29"/>
  <sheetViews>
    <sheetView rightToLeft="1" tabSelected="1"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3.42578125" style="274" customWidth="1"/>
    <col min="2" max="16384" width="9.140625" style="274"/>
  </cols>
  <sheetData>
    <row r="2" spans="2:16" x14ac:dyDescent="0.25">
      <c r="B2" s="372" t="s">
        <v>127</v>
      </c>
      <c r="C2" s="372"/>
      <c r="D2" s="372"/>
      <c r="E2" s="372"/>
      <c r="F2" s="372"/>
      <c r="G2" s="372"/>
      <c r="H2" s="372"/>
      <c r="I2" s="372"/>
      <c r="J2" s="372"/>
    </row>
    <row r="3" spans="2:16" x14ac:dyDescent="0.25">
      <c r="B3" s="372"/>
      <c r="C3" s="372"/>
      <c r="D3" s="372"/>
      <c r="E3" s="372"/>
      <c r="F3" s="372"/>
      <c r="G3" s="372"/>
      <c r="H3" s="372"/>
      <c r="I3" s="372"/>
      <c r="J3" s="372"/>
    </row>
    <row r="4" spans="2:16" x14ac:dyDescent="0.25">
      <c r="B4" s="372"/>
      <c r="C4" s="372"/>
      <c r="D4" s="372"/>
      <c r="E4" s="372"/>
      <c r="F4" s="372"/>
      <c r="G4" s="372"/>
      <c r="H4" s="372"/>
      <c r="I4" s="372"/>
      <c r="J4" s="372"/>
      <c r="L4" s="373" t="s">
        <v>90</v>
      </c>
      <c r="M4" s="373"/>
      <c r="N4" s="373"/>
      <c r="O4" s="373"/>
      <c r="P4" s="373"/>
    </row>
    <row r="5" spans="2:16" x14ac:dyDescent="0.25">
      <c r="B5" s="372"/>
      <c r="C5" s="372"/>
      <c r="D5" s="372"/>
      <c r="E5" s="372"/>
      <c r="F5" s="372"/>
      <c r="G5" s="372"/>
      <c r="H5" s="372"/>
      <c r="I5" s="372"/>
      <c r="J5" s="372"/>
      <c r="L5" s="373" t="s">
        <v>133</v>
      </c>
      <c r="M5" s="373"/>
      <c r="N5" s="373"/>
      <c r="O5" s="373"/>
      <c r="P5" s="373"/>
    </row>
    <row r="6" spans="2:16" x14ac:dyDescent="0.25">
      <c r="B6" s="372"/>
      <c r="C6" s="372"/>
      <c r="D6" s="372"/>
      <c r="E6" s="372"/>
      <c r="F6" s="372"/>
      <c r="G6" s="372"/>
      <c r="H6" s="372"/>
      <c r="I6" s="372"/>
      <c r="J6" s="372"/>
    </row>
    <row r="7" spans="2:16" x14ac:dyDescent="0.25">
      <c r="B7" s="372"/>
      <c r="C7" s="372"/>
      <c r="D7" s="372"/>
      <c r="E7" s="372"/>
      <c r="F7" s="372"/>
      <c r="G7" s="372"/>
      <c r="H7" s="372"/>
      <c r="I7" s="372"/>
      <c r="J7" s="372"/>
    </row>
    <row r="8" spans="2:16" x14ac:dyDescent="0.25">
      <c r="B8" s="372"/>
      <c r="C8" s="372"/>
      <c r="D8" s="372"/>
      <c r="E8" s="372"/>
      <c r="F8" s="372"/>
      <c r="G8" s="372"/>
      <c r="H8" s="372"/>
      <c r="I8" s="372"/>
      <c r="J8" s="372"/>
    </row>
    <row r="9" spans="2:16" x14ac:dyDescent="0.25">
      <c r="B9" s="372"/>
      <c r="C9" s="372"/>
      <c r="D9" s="372"/>
      <c r="E9" s="372"/>
      <c r="F9" s="372"/>
      <c r="G9" s="372"/>
      <c r="H9" s="372"/>
      <c r="I9" s="372"/>
      <c r="J9" s="372"/>
    </row>
    <row r="10" spans="2:16" x14ac:dyDescent="0.25">
      <c r="B10" s="372"/>
      <c r="C10" s="372"/>
      <c r="D10" s="372"/>
      <c r="E10" s="372"/>
      <c r="F10" s="372"/>
      <c r="G10" s="372"/>
      <c r="H10" s="372"/>
      <c r="I10" s="372"/>
      <c r="J10" s="372"/>
    </row>
    <row r="11" spans="2:16" x14ac:dyDescent="0.25">
      <c r="B11" s="372"/>
      <c r="C11" s="372"/>
      <c r="D11" s="372"/>
      <c r="E11" s="372"/>
      <c r="F11" s="372"/>
      <c r="G11" s="372"/>
      <c r="H11" s="372"/>
      <c r="I11" s="372"/>
      <c r="J11" s="372"/>
    </row>
    <row r="12" spans="2:16" x14ac:dyDescent="0.25">
      <c r="B12" s="372"/>
      <c r="C12" s="372"/>
      <c r="D12" s="372"/>
      <c r="E12" s="372"/>
      <c r="F12" s="372"/>
      <c r="G12" s="372"/>
      <c r="H12" s="372"/>
      <c r="I12" s="372"/>
      <c r="J12" s="372"/>
    </row>
    <row r="13" spans="2:16" x14ac:dyDescent="0.25">
      <c r="B13" s="372"/>
      <c r="C13" s="372"/>
      <c r="D13" s="372"/>
      <c r="E13" s="372"/>
      <c r="F13" s="372"/>
      <c r="G13" s="372"/>
      <c r="H13" s="372"/>
      <c r="I13" s="372"/>
      <c r="J13" s="372"/>
    </row>
    <row r="14" spans="2:16" x14ac:dyDescent="0.25">
      <c r="B14" s="372"/>
      <c r="C14" s="372"/>
      <c r="D14" s="372"/>
      <c r="E14" s="372"/>
      <c r="F14" s="372"/>
      <c r="G14" s="372"/>
      <c r="H14" s="372"/>
      <c r="I14" s="372"/>
      <c r="J14" s="372"/>
    </row>
    <row r="15" spans="2:16" x14ac:dyDescent="0.25">
      <c r="B15" s="372"/>
      <c r="C15" s="372"/>
      <c r="D15" s="372"/>
      <c r="E15" s="372"/>
      <c r="F15" s="372"/>
      <c r="G15" s="372"/>
      <c r="H15" s="372"/>
      <c r="I15" s="372"/>
      <c r="J15" s="372"/>
    </row>
    <row r="16" spans="2:16" x14ac:dyDescent="0.25">
      <c r="B16" s="372"/>
      <c r="C16" s="372"/>
      <c r="D16" s="372"/>
      <c r="E16" s="372"/>
      <c r="F16" s="372"/>
      <c r="G16" s="372"/>
      <c r="H16" s="372"/>
      <c r="I16" s="372"/>
      <c r="J16" s="372"/>
    </row>
    <row r="17" spans="2:10" x14ac:dyDescent="0.25">
      <c r="B17" s="372"/>
      <c r="C17" s="372"/>
      <c r="D17" s="372"/>
      <c r="E17" s="372"/>
      <c r="F17" s="372"/>
      <c r="G17" s="372"/>
      <c r="H17" s="372"/>
      <c r="I17" s="372"/>
      <c r="J17" s="372"/>
    </row>
    <row r="18" spans="2:10" x14ac:dyDescent="0.25">
      <c r="B18" s="372"/>
      <c r="C18" s="372"/>
      <c r="D18" s="372"/>
      <c r="E18" s="372"/>
      <c r="F18" s="372"/>
      <c r="G18" s="372"/>
      <c r="H18" s="372"/>
      <c r="I18" s="372"/>
      <c r="J18" s="372"/>
    </row>
    <row r="19" spans="2:10" x14ac:dyDescent="0.25">
      <c r="B19" s="372"/>
      <c r="C19" s="372"/>
      <c r="D19" s="372"/>
      <c r="E19" s="372"/>
      <c r="F19" s="372"/>
      <c r="G19" s="372"/>
      <c r="H19" s="372"/>
      <c r="I19" s="372"/>
      <c r="J19" s="372"/>
    </row>
    <row r="20" spans="2:10" x14ac:dyDescent="0.25">
      <c r="B20" s="372"/>
      <c r="C20" s="372"/>
      <c r="D20" s="372"/>
      <c r="E20" s="372"/>
      <c r="F20" s="372"/>
      <c r="G20" s="372"/>
      <c r="H20" s="372"/>
      <c r="I20" s="372"/>
      <c r="J20" s="372"/>
    </row>
    <row r="21" spans="2:10" ht="11.25" customHeight="1" x14ac:dyDescent="0.25">
      <c r="B21" s="372"/>
      <c r="C21" s="372"/>
      <c r="D21" s="372"/>
      <c r="E21" s="372"/>
      <c r="F21" s="372"/>
      <c r="G21" s="372"/>
      <c r="H21" s="372"/>
      <c r="I21" s="372"/>
      <c r="J21" s="372"/>
    </row>
    <row r="22" spans="2:10" x14ac:dyDescent="0.25">
      <c r="B22" s="372"/>
      <c r="C22" s="372"/>
      <c r="D22" s="372"/>
      <c r="E22" s="372"/>
      <c r="F22" s="372"/>
      <c r="G22" s="372"/>
      <c r="H22" s="372"/>
      <c r="I22" s="372"/>
      <c r="J22" s="372"/>
    </row>
    <row r="23" spans="2:10" x14ac:dyDescent="0.25">
      <c r="B23" s="372"/>
      <c r="C23" s="372"/>
      <c r="D23" s="372"/>
      <c r="E23" s="372"/>
      <c r="F23" s="372"/>
      <c r="G23" s="372"/>
      <c r="H23" s="372"/>
      <c r="I23" s="372"/>
      <c r="J23" s="372"/>
    </row>
    <row r="24" spans="2:10" x14ac:dyDescent="0.25">
      <c r="B24" s="372"/>
      <c r="C24" s="372"/>
      <c r="D24" s="372"/>
      <c r="E24" s="372"/>
      <c r="F24" s="372"/>
      <c r="G24" s="372"/>
      <c r="H24" s="372"/>
      <c r="I24" s="372"/>
      <c r="J24" s="372"/>
    </row>
    <row r="25" spans="2:10" x14ac:dyDescent="0.25">
      <c r="B25" s="372"/>
      <c r="C25" s="372"/>
      <c r="D25" s="372"/>
      <c r="E25" s="372"/>
      <c r="F25" s="372"/>
      <c r="G25" s="372"/>
      <c r="H25" s="372"/>
      <c r="I25" s="372"/>
      <c r="J25" s="372"/>
    </row>
    <row r="26" spans="2:10" x14ac:dyDescent="0.25">
      <c r="B26" s="372"/>
      <c r="C26" s="372"/>
      <c r="D26" s="372"/>
      <c r="E26" s="372"/>
      <c r="F26" s="372"/>
      <c r="G26" s="372"/>
      <c r="H26" s="372"/>
      <c r="I26" s="372"/>
      <c r="J26" s="372"/>
    </row>
    <row r="27" spans="2:10" x14ac:dyDescent="0.25">
      <c r="B27" s="372"/>
      <c r="C27" s="372"/>
      <c r="D27" s="372"/>
      <c r="E27" s="372"/>
      <c r="F27" s="372"/>
      <c r="G27" s="372"/>
      <c r="H27" s="372"/>
      <c r="I27" s="372"/>
      <c r="J27" s="372"/>
    </row>
    <row r="28" spans="2:10" x14ac:dyDescent="0.25">
      <c r="B28" s="372"/>
      <c r="C28" s="372"/>
      <c r="D28" s="372"/>
      <c r="E28" s="372"/>
      <c r="F28" s="372"/>
      <c r="G28" s="372"/>
      <c r="H28" s="372"/>
      <c r="I28" s="372"/>
      <c r="J28" s="372"/>
    </row>
    <row r="29" spans="2:10" x14ac:dyDescent="0.25">
      <c r="B29" s="372"/>
      <c r="C29" s="372"/>
      <c r="D29" s="372"/>
      <c r="E29" s="372"/>
      <c r="F29" s="372"/>
      <c r="G29" s="372"/>
      <c r="H29" s="372"/>
      <c r="I29" s="372"/>
      <c r="J29" s="372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9"/>
  <sheetViews>
    <sheetView rightToLeft="1" view="pageBreakPreview" zoomScaleNormal="100" zoomScaleSheetLayoutView="100" workbookViewId="0">
      <selection activeCell="T20" sqref="T20"/>
    </sheetView>
  </sheetViews>
  <sheetFormatPr defaultColWidth="9.140625" defaultRowHeight="18" x14ac:dyDescent="0.45"/>
  <cols>
    <col min="1" max="1" width="1.28515625" style="67" customWidth="1"/>
    <col min="2" max="2" width="15.28515625" style="67" customWidth="1"/>
    <col min="3" max="3" width="0.7109375" style="194" customWidth="1"/>
    <col min="4" max="4" width="15" style="67" customWidth="1"/>
    <col min="5" max="5" width="0.5703125" style="67" customWidth="1"/>
    <col min="6" max="6" width="17" style="67" bestFit="1" customWidth="1"/>
    <col min="7" max="7" width="0.5703125" style="194" customWidth="1"/>
    <col min="8" max="8" width="16.42578125" style="67" customWidth="1"/>
    <col min="9" max="9" width="0.28515625" style="194" customWidth="1"/>
    <col min="10" max="10" width="17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6.85546875" style="67" customWidth="1"/>
    <col min="17" max="17" width="0.5703125" style="194" customWidth="1"/>
    <col min="18" max="18" width="16.42578125" style="67" customWidth="1"/>
    <col min="19" max="19" width="0.28515625" style="194" customWidth="1"/>
    <col min="20" max="20" width="17" style="67" bestFit="1" customWidth="1"/>
    <col min="21" max="21" width="0.5703125" style="67" customWidth="1"/>
    <col min="22" max="22" width="13" style="67" customWidth="1"/>
    <col min="23" max="16384" width="9.140625" style="67"/>
  </cols>
  <sheetData>
    <row r="1" spans="2:22" ht="19.5" x14ac:dyDescent="0.5">
      <c r="B1" s="429" t="str">
        <f>Sheet1!L4</f>
        <v>صندوق سرمایه‌گذاری اختصاصی بازارگردانی خبرگان اهداف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</row>
    <row r="2" spans="2:22" ht="19.5" x14ac:dyDescent="0.5">
      <c r="B2" s="429" t="s">
        <v>66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</row>
    <row r="3" spans="2:22" ht="19.5" x14ac:dyDescent="0.5">
      <c r="B3" s="429" t="str">
        <f>Sheet1!L5</f>
        <v>برای دوره یک ماهه منتهی به 31 اردیبهشت ماه 1400</v>
      </c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</row>
    <row r="5" spans="2:22" ht="21" x14ac:dyDescent="0.45">
      <c r="B5" s="433" t="s">
        <v>88</v>
      </c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</row>
    <row r="6" spans="2:22" ht="9.75" customHeight="1" x14ac:dyDescent="0.45"/>
    <row r="7" spans="2:22" ht="20.25" thickBot="1" x14ac:dyDescent="0.5">
      <c r="B7" s="68"/>
      <c r="C7" s="69"/>
      <c r="D7" s="432" t="s">
        <v>129</v>
      </c>
      <c r="E7" s="432"/>
      <c r="F7" s="432"/>
      <c r="G7" s="432"/>
      <c r="H7" s="432"/>
      <c r="I7" s="432"/>
      <c r="J7" s="432"/>
      <c r="K7" s="432"/>
      <c r="L7" s="432"/>
      <c r="M7" s="278"/>
      <c r="N7" s="432" t="s">
        <v>131</v>
      </c>
      <c r="O7" s="432"/>
      <c r="P7" s="432"/>
      <c r="Q7" s="432"/>
      <c r="R7" s="432"/>
      <c r="S7" s="432"/>
      <c r="T7" s="432"/>
      <c r="U7" s="432"/>
      <c r="V7" s="432"/>
    </row>
    <row r="8" spans="2:22" ht="19.5" x14ac:dyDescent="0.45">
      <c r="B8" s="436" t="s">
        <v>32</v>
      </c>
      <c r="C8" s="435"/>
      <c r="D8" s="427" t="s">
        <v>16</v>
      </c>
      <c r="E8" s="435"/>
      <c r="F8" s="427" t="s">
        <v>17</v>
      </c>
      <c r="G8" s="434"/>
      <c r="H8" s="427" t="s">
        <v>18</v>
      </c>
      <c r="I8" s="435"/>
      <c r="J8" s="427" t="s">
        <v>2</v>
      </c>
      <c r="K8" s="427"/>
      <c r="L8" s="427"/>
      <c r="M8" s="288"/>
      <c r="N8" s="427" t="s">
        <v>16</v>
      </c>
      <c r="O8" s="427"/>
      <c r="P8" s="427" t="s">
        <v>17</v>
      </c>
      <c r="Q8" s="434"/>
      <c r="R8" s="427" t="s">
        <v>18</v>
      </c>
      <c r="S8" s="435"/>
      <c r="T8" s="431" t="s">
        <v>2</v>
      </c>
      <c r="U8" s="431"/>
      <c r="V8" s="431"/>
    </row>
    <row r="9" spans="2:22" ht="20.25" thickBot="1" x14ac:dyDescent="0.5">
      <c r="B9" s="434"/>
      <c r="C9" s="435"/>
      <c r="D9" s="428"/>
      <c r="E9" s="435"/>
      <c r="F9" s="428"/>
      <c r="G9" s="434"/>
      <c r="H9" s="428"/>
      <c r="I9" s="435"/>
      <c r="J9" s="430"/>
      <c r="K9" s="430"/>
      <c r="L9" s="430"/>
      <c r="M9" s="289"/>
      <c r="N9" s="428"/>
      <c r="O9" s="428"/>
      <c r="P9" s="428"/>
      <c r="Q9" s="434"/>
      <c r="R9" s="428"/>
      <c r="S9" s="435"/>
      <c r="T9" s="432"/>
      <c r="U9" s="432"/>
      <c r="V9" s="432"/>
    </row>
    <row r="10" spans="2:22" ht="39.75" thickBot="1" x14ac:dyDescent="0.5">
      <c r="B10" s="437"/>
      <c r="C10" s="435"/>
      <c r="D10" s="195" t="s">
        <v>71</v>
      </c>
      <c r="E10" s="435"/>
      <c r="F10" s="63" t="s">
        <v>72</v>
      </c>
      <c r="G10" s="434"/>
      <c r="H10" s="290" t="s">
        <v>73</v>
      </c>
      <c r="I10" s="435"/>
      <c r="J10" s="291" t="s">
        <v>6</v>
      </c>
      <c r="K10" s="288"/>
      <c r="L10" s="291" t="s">
        <v>19</v>
      </c>
      <c r="M10" s="292"/>
      <c r="N10" s="290" t="s">
        <v>71</v>
      </c>
      <c r="O10" s="293"/>
      <c r="P10" s="290" t="s">
        <v>72</v>
      </c>
      <c r="Q10" s="434"/>
      <c r="R10" s="290" t="s">
        <v>73</v>
      </c>
      <c r="S10" s="435"/>
      <c r="T10" s="196" t="s">
        <v>6</v>
      </c>
      <c r="U10" s="228"/>
      <c r="V10" s="196" t="s">
        <v>19</v>
      </c>
    </row>
    <row r="11" spans="2:22" ht="13.5" customHeight="1" x14ac:dyDescent="0.45">
      <c r="B11" s="189"/>
      <c r="C11" s="197"/>
      <c r="D11" s="55" t="s">
        <v>85</v>
      </c>
      <c r="E11" s="55"/>
      <c r="F11" s="55" t="s">
        <v>85</v>
      </c>
      <c r="G11" s="55"/>
      <c r="H11" s="55" t="s">
        <v>85</v>
      </c>
      <c r="I11" s="226"/>
      <c r="J11" s="198" t="s">
        <v>85</v>
      </c>
      <c r="K11" s="198"/>
      <c r="L11" s="198" t="s">
        <v>87</v>
      </c>
      <c r="M11" s="198"/>
      <c r="N11" s="198" t="s">
        <v>85</v>
      </c>
      <c r="O11" s="198"/>
      <c r="P11" s="198" t="s">
        <v>85</v>
      </c>
      <c r="Q11" s="227"/>
      <c r="R11" s="198" t="s">
        <v>85</v>
      </c>
      <c r="S11" s="226"/>
      <c r="T11" s="198" t="s">
        <v>85</v>
      </c>
      <c r="U11" s="229"/>
      <c r="V11" s="198" t="s">
        <v>87</v>
      </c>
    </row>
    <row r="12" spans="2:22" s="79" customFormat="1" ht="36" x14ac:dyDescent="0.35">
      <c r="B12" s="238" t="s">
        <v>95</v>
      </c>
      <c r="C12" s="271"/>
      <c r="D12" s="346">
        <f>IFERROR(VLOOKUP(B12,'درآمد سودسهام'!$A$9:$S$10,13,0),0)</f>
        <v>0</v>
      </c>
      <c r="E12" s="316"/>
      <c r="F12" s="316">
        <f>IFERROR(VLOOKUP(B12,'درآمد ناشی از تغییر قیمت اوراق '!$B$8:$R$15,9,0),0)</f>
        <v>-47200155136</v>
      </c>
      <c r="G12" s="316"/>
      <c r="H12" s="55">
        <f>IFERROR(VLOOKUP(B12,'درآمد ناشی ازفروش'!A8:Q18,9,0),0)</f>
        <v>-6313980630</v>
      </c>
      <c r="I12" s="271"/>
      <c r="J12" s="55">
        <f t="shared" ref="J12" si="0">D12+F12+H12</f>
        <v>-53514135766</v>
      </c>
      <c r="K12" s="205"/>
      <c r="L12" s="78">
        <f>J12/'جمع درآمدها'!$L$1</f>
        <v>-0.60183334660605448</v>
      </c>
      <c r="M12" s="78"/>
      <c r="N12" s="346">
        <f>IFERROR(VLOOKUP(B12,'درآمد سودسهام'!$A$9:$S$9,19,0),0)</f>
        <v>0</v>
      </c>
      <c r="O12" s="316"/>
      <c r="P12" s="316">
        <f>IFERROR(VLOOKUP(B12,'درآمد ناشی از تغییر قیمت اوراق '!$B$8:$R$16,17,0),0)</f>
        <v>-130578769037</v>
      </c>
      <c r="Q12" s="316"/>
      <c r="R12" s="316">
        <f>IFERROR(VLOOKUP(B12,'درآمد ناشی ازفروش'!$A$8:$Q$18,17,0),0)</f>
        <v>56132720487</v>
      </c>
      <c r="S12" s="55"/>
      <c r="T12" s="55">
        <f t="shared" ref="T12" si="1">N12+P12+R12</f>
        <v>-74446048550</v>
      </c>
      <c r="V12" s="78">
        <f>T12/'جمع درآمدها'!$E$12</f>
        <v>2.495119168447359E-2</v>
      </c>
    </row>
    <row r="13" spans="2:22" s="79" customFormat="1" ht="31.5" customHeight="1" x14ac:dyDescent="0.35">
      <c r="B13" s="238" t="s">
        <v>91</v>
      </c>
      <c r="C13" s="271"/>
      <c r="D13" s="346">
        <f>IFERROR(VLOOKUP(B13,'درآمد سودسهام'!$A$9:$S$10,13,0),0)</f>
        <v>0</v>
      </c>
      <c r="E13" s="316"/>
      <c r="F13" s="316">
        <f>IFERROR(VLOOKUP(B13,'درآمد ناشی از تغییر قیمت اوراق '!$B$8:$R$15,9,0),0)</f>
        <v>-986802157071</v>
      </c>
      <c r="G13" s="316"/>
      <c r="H13" s="316">
        <f>IFERROR(VLOOKUP(B13,'درآمد ناشی ازفروش'!A9:Q19,9,0),0)</f>
        <v>-83639657934</v>
      </c>
      <c r="I13" s="271"/>
      <c r="J13" s="316">
        <f t="shared" ref="J13:J19" si="2">D13+F13+H13</f>
        <v>-1070441815005</v>
      </c>
      <c r="K13" s="205"/>
      <c r="L13" s="78">
        <f>J13/'جمع درآمدها'!$L$1</f>
        <v>-12.038456206945337</v>
      </c>
      <c r="M13" s="78"/>
      <c r="N13" s="346">
        <f>IFERROR(VLOOKUP(B13,'درآمد سودسهام'!$A$9:$S$9,19,0),0)</f>
        <v>0</v>
      </c>
      <c r="O13" s="316"/>
      <c r="P13" s="316">
        <f>IFERROR(VLOOKUP(B13,'درآمد ناشی از تغییر قیمت اوراق '!$B$8:$R$16,17,0),0)</f>
        <v>-1987189663242</v>
      </c>
      <c r="Q13" s="316"/>
      <c r="R13" s="316">
        <f>IFERROR(VLOOKUP(B13,'درآمد ناشی ازفروش'!$A$8:$Q$18,17,0),0)</f>
        <v>-379539225522</v>
      </c>
      <c r="S13" s="316"/>
      <c r="T13" s="316">
        <f t="shared" ref="T13:T19" si="3">N13+P13+R13</f>
        <v>-2366728888764</v>
      </c>
      <c r="V13" s="78">
        <f>T13/'جمع درآمدها'!$E$12</f>
        <v>0.79322821451121517</v>
      </c>
    </row>
    <row r="14" spans="2:22" s="79" customFormat="1" ht="31.5" customHeight="1" x14ac:dyDescent="0.35">
      <c r="B14" s="238" t="s">
        <v>93</v>
      </c>
      <c r="C14" s="271"/>
      <c r="D14" s="346">
        <f>IFERROR(VLOOKUP(B14,'درآمد سودسهام'!$A$9:$S$10,13,0),0)</f>
        <v>0</v>
      </c>
      <c r="E14" s="316"/>
      <c r="F14" s="316">
        <f>IFERROR(VLOOKUP(B14,'درآمد ناشی از تغییر قیمت اوراق '!$B$8:$R$15,9,0),0)</f>
        <v>-18369229366</v>
      </c>
      <c r="G14" s="316"/>
      <c r="H14" s="316">
        <f>IFERROR(VLOOKUP(B14,'درآمد ناشی ازفروش'!A10:Q20,9,0),0)</f>
        <v>-49719950</v>
      </c>
      <c r="I14" s="271"/>
      <c r="J14" s="316">
        <f t="shared" si="2"/>
        <v>-18418949316</v>
      </c>
      <c r="K14" s="205"/>
      <c r="L14" s="78">
        <f>J14/'جمع درآمدها'!$L$1</f>
        <v>-0.20714410779774708</v>
      </c>
      <c r="M14" s="78"/>
      <c r="N14" s="346">
        <f>IFERROR(VLOOKUP(B14,'درآمد سودسهام'!$A$9:$S$9,19,0),0)</f>
        <v>0</v>
      </c>
      <c r="O14" s="316"/>
      <c r="P14" s="316">
        <f>IFERROR(VLOOKUP(B14,'درآمد ناشی از تغییر قیمت اوراق '!$B$8:$R$16,17,0),0)</f>
        <v>-16990509624</v>
      </c>
      <c r="Q14" s="316"/>
      <c r="R14" s="316">
        <f>IFERROR(VLOOKUP(B14,'درآمد ناشی ازفروش'!$A$8:$Q$18,17,0),0)</f>
        <v>8340319530</v>
      </c>
      <c r="S14" s="316"/>
      <c r="T14" s="316">
        <f t="shared" si="3"/>
        <v>-8650190094</v>
      </c>
      <c r="V14" s="78">
        <f>T14/'جمع درآمدها'!$E$12</f>
        <v>2.899180753664442E-3</v>
      </c>
    </row>
    <row r="15" spans="2:22" s="79" customFormat="1" ht="31.5" customHeight="1" x14ac:dyDescent="0.35">
      <c r="B15" s="238" t="s">
        <v>92</v>
      </c>
      <c r="C15" s="271"/>
      <c r="D15" s="346">
        <f>IFERROR(VLOOKUP(B15,'درآمد سودسهام'!$A$9:$S$10,13,0),0)</f>
        <v>0</v>
      </c>
      <c r="E15" s="316"/>
      <c r="F15" s="316">
        <f>IFERROR(VLOOKUP(B15,'درآمد ناشی از تغییر قیمت اوراق '!$B$8:$R$15,9,0),0)</f>
        <v>-32047076978</v>
      </c>
      <c r="G15" s="316"/>
      <c r="H15" s="316">
        <f>IFERROR(VLOOKUP(B15,'درآمد ناشی ازفروش'!A11:Q21,9,0),0)</f>
        <v>267367047</v>
      </c>
      <c r="I15" s="271"/>
      <c r="J15" s="316">
        <f t="shared" si="2"/>
        <v>-31779709931</v>
      </c>
      <c r="K15" s="205"/>
      <c r="L15" s="78">
        <f>J15/'جمع درآمدها'!$L$1</f>
        <v>-0.35740256117702418</v>
      </c>
      <c r="M15" s="78"/>
      <c r="N15" s="346">
        <f>IFERROR(VLOOKUP(B15,'درآمد سودسهام'!$A$9:$S$9,19,0),0)</f>
        <v>0</v>
      </c>
      <c r="O15" s="316"/>
      <c r="P15" s="316">
        <f>IFERROR(VLOOKUP(B15,'درآمد ناشی از تغییر قیمت اوراق '!$B$8:$R$16,17,0),0)</f>
        <v>-1440796398</v>
      </c>
      <c r="Q15" s="316"/>
      <c r="R15" s="316">
        <f>IFERROR(VLOOKUP(B15,'درآمد ناشی ازفروش'!$A$8:$Q$18,17,0),0)</f>
        <v>37576555924</v>
      </c>
      <c r="S15" s="316"/>
      <c r="T15" s="316">
        <f t="shared" si="3"/>
        <v>36135759526</v>
      </c>
      <c r="V15" s="78">
        <f>T15/'جمع درآمدها'!$E$12</f>
        <v>-1.2111190320487044E-2</v>
      </c>
    </row>
    <row r="16" spans="2:22" s="79" customFormat="1" ht="31.5" customHeight="1" x14ac:dyDescent="0.35">
      <c r="B16" s="238" t="s">
        <v>98</v>
      </c>
      <c r="C16" s="271"/>
      <c r="D16" s="346">
        <f>IFERROR(VLOOKUP(B16,'درآمد سودسهام'!$A$9:$S$10,13,0),0)</f>
        <v>0</v>
      </c>
      <c r="E16" s="316"/>
      <c r="F16" s="316">
        <f>IFERROR(VLOOKUP(B16,'درآمد ناشی از تغییر قیمت اوراق '!$B$8:$R$15,9,0),0)</f>
        <v>10182209483</v>
      </c>
      <c r="G16" s="316"/>
      <c r="H16" s="316">
        <f>IFERROR(VLOOKUP(B16,'درآمد ناشی ازفروش'!A12:Q22,9,0),0)</f>
        <v>730628603</v>
      </c>
      <c r="I16" s="271"/>
      <c r="J16" s="316">
        <f t="shared" si="2"/>
        <v>10912838086</v>
      </c>
      <c r="K16" s="205"/>
      <c r="L16" s="78">
        <f>J16/'جمع درآمدها'!$L$1</f>
        <v>0.12272850476341167</v>
      </c>
      <c r="M16" s="78"/>
      <c r="N16" s="346">
        <f>IFERROR(VLOOKUP(B16,'درآمد سودسهام'!$A$9:$S$9,19,0),0)</f>
        <v>0</v>
      </c>
      <c r="O16" s="316"/>
      <c r="P16" s="316">
        <f>IFERROR(VLOOKUP(B16,'درآمد ناشی از تغییر قیمت اوراق '!$B$8:$R$16,17,0),0)</f>
        <v>1582408179</v>
      </c>
      <c r="Q16" s="316"/>
      <c r="R16" s="316">
        <f>IFERROR(VLOOKUP(B16,'درآمد ناشی ازفروش'!$A$8:$Q$18,17,0),0)</f>
        <v>51809901440</v>
      </c>
      <c r="S16" s="316"/>
      <c r="T16" s="316">
        <f t="shared" si="3"/>
        <v>53392309619</v>
      </c>
      <c r="V16" s="78">
        <f>T16/'جمع درآمدها'!$E$12</f>
        <v>-1.7894861819102312E-2</v>
      </c>
    </row>
    <row r="17" spans="2:22" s="79" customFormat="1" ht="36" x14ac:dyDescent="0.35">
      <c r="B17" s="238" t="s">
        <v>94</v>
      </c>
      <c r="C17" s="271"/>
      <c r="D17" s="346">
        <f>IFERROR(VLOOKUP(B17,'درآمد سودسهام'!$A$9:$S$10,13,0),0)</f>
        <v>0</v>
      </c>
      <c r="E17" s="316"/>
      <c r="F17" s="316">
        <f>IFERROR(VLOOKUP(B17,'درآمد ناشی از تغییر قیمت اوراق '!$B$8:$R$15,9,0),0)</f>
        <v>-101019657250</v>
      </c>
      <c r="G17" s="316"/>
      <c r="H17" s="316">
        <f>IFERROR(VLOOKUP(B17,'درآمد ناشی ازفروش'!A13:Q23,9,0),0)</f>
        <v>-398404681</v>
      </c>
      <c r="I17" s="271"/>
      <c r="J17" s="316">
        <f t="shared" si="2"/>
        <v>-101418061931</v>
      </c>
      <c r="K17" s="205"/>
      <c r="L17" s="78">
        <f>J17/'جمع درآمدها'!$L$1</f>
        <v>-1.1405728737754053</v>
      </c>
      <c r="M17" s="78"/>
      <c r="N17" s="316">
        <f>IFERROR(VLOOKUP(B17,'درآمد سودسهام'!$A$9:$S$9,19,0),0)</f>
        <v>12710329452</v>
      </c>
      <c r="O17" s="316"/>
      <c r="P17" s="316">
        <f>IFERROR(VLOOKUP(B17,'درآمد ناشی از تغییر قیمت اوراق '!$B$8:$R$16,17,0),0)</f>
        <v>-210925007420</v>
      </c>
      <c r="Q17" s="316"/>
      <c r="R17" s="316">
        <f>IFERROR(VLOOKUP(B17,'درآمد ناشی ازفروش'!$A$8:$Q$18,17,0),0)</f>
        <v>-130203190111</v>
      </c>
      <c r="S17" s="316"/>
      <c r="T17" s="316">
        <f t="shared" si="3"/>
        <v>-328417868079</v>
      </c>
      <c r="V17" s="78">
        <f>T17/'جمع درآمدها'!$E$12</f>
        <v>0.11007188881948107</v>
      </c>
    </row>
    <row r="18" spans="2:22" s="79" customFormat="1" ht="36" x14ac:dyDescent="0.35">
      <c r="B18" s="238" t="s">
        <v>97</v>
      </c>
      <c r="C18" s="271"/>
      <c r="D18" s="346">
        <f>IFERROR(VLOOKUP(B18,'درآمد سودسهام'!$A$9:$S$10,13,0),0)</f>
        <v>0</v>
      </c>
      <c r="E18" s="316"/>
      <c r="F18" s="316">
        <f>IFERROR(VLOOKUP(B18,'درآمد ناشی از تغییر قیمت اوراق '!$B$8:$R$15,9,0),0)</f>
        <v>13705578593</v>
      </c>
      <c r="G18" s="316"/>
      <c r="H18" s="316">
        <f>IFERROR(VLOOKUP(B18,'درآمد ناشی ازفروش'!A14:Q24,9,0),0)</f>
        <v>5090817502</v>
      </c>
      <c r="I18" s="271"/>
      <c r="J18" s="316">
        <f t="shared" si="2"/>
        <v>18796396095</v>
      </c>
      <c r="K18" s="205"/>
      <c r="L18" s="78">
        <f>J18/'جمع درآمدها'!$L$1</f>
        <v>0.21138896861666312</v>
      </c>
      <c r="M18" s="78"/>
      <c r="N18" s="346">
        <f>IFERROR(VLOOKUP(B18,'درآمد سودسهام'!$A$9:$S$9,19,0),0)</f>
        <v>0</v>
      </c>
      <c r="O18" s="316"/>
      <c r="P18" s="316">
        <f>IFERROR(VLOOKUP(B18,'درآمد ناشی از تغییر قیمت اوراق '!$B$8:$R$16,17,0),0)</f>
        <v>10230671262</v>
      </c>
      <c r="Q18" s="316"/>
      <c r="R18" s="316">
        <f>IFERROR(VLOOKUP(B18,'درآمد ناشی ازفروش'!$A$8:$Q$18,17,0),0)</f>
        <v>-43253184371</v>
      </c>
      <c r="S18" s="316"/>
      <c r="T18" s="316">
        <f t="shared" si="3"/>
        <v>-33022513109</v>
      </c>
      <c r="V18" s="78">
        <f>T18/'جمع درآمدها'!$E$12</f>
        <v>1.1067760754720419E-2</v>
      </c>
    </row>
    <row r="19" spans="2:22" s="79" customFormat="1" ht="36" x14ac:dyDescent="0.35">
      <c r="B19" s="238" t="s">
        <v>96</v>
      </c>
      <c r="C19" s="271"/>
      <c r="D19" s="346">
        <f>IFERROR(VLOOKUP(B19,'درآمد سودسهام'!$A$9:$S$10,13,0),0)</f>
        <v>0</v>
      </c>
      <c r="E19" s="316"/>
      <c r="F19" s="316">
        <f>IFERROR(VLOOKUP(B19,'درآمد ناشی از تغییر قیمت اوراق '!$B$8:$R$15,9,0),0)</f>
        <v>30098309988</v>
      </c>
      <c r="G19" s="316"/>
      <c r="H19" s="316">
        <f>IFERROR(VLOOKUP(B19,'درآمد ناشی ازفروش'!A15:Q25,9,0),0)</f>
        <v>-22730333013</v>
      </c>
      <c r="I19" s="271"/>
      <c r="J19" s="316">
        <f t="shared" si="2"/>
        <v>7367976975</v>
      </c>
      <c r="K19" s="205"/>
      <c r="L19" s="78">
        <f>J19/'جمع درآمدها'!$L$1</f>
        <v>8.2862110676146156E-2</v>
      </c>
      <c r="M19" s="78"/>
      <c r="N19" s="346">
        <f>IFERROR(VLOOKUP(B19,'درآمد سودسهام'!$A$9:$S$9,19,0),0)</f>
        <v>0</v>
      </c>
      <c r="O19" s="316"/>
      <c r="P19" s="316">
        <f>IFERROR(VLOOKUP(B19,'درآمد ناشی از تغییر قیمت اوراق '!$B$8:$R$16,17,0),0)</f>
        <v>-128304322715</v>
      </c>
      <c r="Q19" s="316"/>
      <c r="R19" s="316">
        <f>IFERROR(VLOOKUP(B19,'درآمد ناشی ازفروش'!$A$8:$Q$18,17,0),0)</f>
        <v>-138856266990</v>
      </c>
      <c r="S19" s="316"/>
      <c r="T19" s="316">
        <f t="shared" si="3"/>
        <v>-267160589705</v>
      </c>
      <c r="V19" s="78">
        <f>T19/'جمع درآمدها'!$E$12</f>
        <v>8.9541019491308604E-2</v>
      </c>
    </row>
    <row r="20" spans="2:22" ht="33.75" customHeight="1" thickBot="1" x14ac:dyDescent="0.5">
      <c r="B20" s="238" t="s">
        <v>2</v>
      </c>
      <c r="D20" s="299">
        <f>SUM(D12:D19)</f>
        <v>0</v>
      </c>
      <c r="E20" s="75"/>
      <c r="F20" s="75">
        <f>SUM(F12:F19)</f>
        <v>-1131452177737</v>
      </c>
      <c r="G20" s="55"/>
      <c r="H20" s="75">
        <f>SUM(H12:H19)</f>
        <v>-107043283056</v>
      </c>
      <c r="I20" s="55" t="e">
        <f>SUM(#REF!)</f>
        <v>#REF!</v>
      </c>
      <c r="J20" s="75">
        <f>SUM(J12:J19)</f>
        <v>-1238495460793</v>
      </c>
      <c r="K20" s="55"/>
      <c r="L20" s="186">
        <f>SUM(L12:L19)</f>
        <v>-13.928429512245346</v>
      </c>
      <c r="M20" s="186"/>
      <c r="N20" s="75">
        <f>SUM(N12:N19)</f>
        <v>12710329452</v>
      </c>
      <c r="O20" s="55"/>
      <c r="P20" s="75">
        <f>SUM(P12:P19)</f>
        <v>-2463615988995</v>
      </c>
      <c r="Q20" s="55"/>
      <c r="R20" s="75">
        <f>SUM(R12:R19)</f>
        <v>-537992369613</v>
      </c>
      <c r="S20" s="55" t="e">
        <f>SUM(#REF!)</f>
        <v>#REF!</v>
      </c>
      <c r="T20" s="75">
        <f>SUM(T12:T19)</f>
        <v>-2988898029156</v>
      </c>
      <c r="U20" s="55"/>
      <c r="V20" s="186">
        <f>SUM(V12:V19)</f>
        <v>1.0017532038752739</v>
      </c>
    </row>
    <row r="21" spans="2:22" ht="18.75" thickTop="1" x14ac:dyDescent="0.45">
      <c r="D21" s="55"/>
      <c r="E21" s="55"/>
      <c r="I21" s="55"/>
      <c r="J21" s="55"/>
      <c r="K21" s="55"/>
      <c r="L21" s="78"/>
      <c r="M21" s="78"/>
      <c r="N21" s="55"/>
      <c r="O21" s="55"/>
      <c r="P21" s="55"/>
      <c r="Q21" s="55"/>
      <c r="R21" s="55"/>
      <c r="T21" s="55"/>
      <c r="U21" s="55"/>
      <c r="V21" s="199"/>
    </row>
    <row r="22" spans="2:22" x14ac:dyDescent="0.45">
      <c r="D22" s="193"/>
      <c r="E22" s="193"/>
      <c r="F22" s="55"/>
      <c r="H22" s="193"/>
      <c r="J22" s="200"/>
      <c r="N22" s="193"/>
      <c r="O22" s="193"/>
      <c r="P22" s="316"/>
      <c r="R22" s="193"/>
    </row>
    <row r="23" spans="2:22" x14ac:dyDescent="0.45">
      <c r="D23" s="193"/>
      <c r="F23" s="193"/>
      <c r="G23" s="316"/>
      <c r="H23" s="193"/>
      <c r="J23" s="200"/>
      <c r="N23" s="193"/>
      <c r="O23" s="316"/>
      <c r="P23" s="193"/>
      <c r="Q23" s="316"/>
      <c r="R23" s="193"/>
    </row>
    <row r="24" spans="2:22" x14ac:dyDescent="0.45">
      <c r="J24" s="201"/>
      <c r="N24" s="193"/>
      <c r="O24" s="193"/>
      <c r="P24" s="193"/>
      <c r="Q24" s="193"/>
      <c r="R24" s="193"/>
    </row>
    <row r="25" spans="2:22" x14ac:dyDescent="0.45">
      <c r="F25" s="193"/>
      <c r="H25" s="193"/>
      <c r="L25" s="200"/>
      <c r="M25" s="200"/>
      <c r="N25" s="202"/>
      <c r="O25" s="202"/>
      <c r="R25" s="193"/>
    </row>
    <row r="26" spans="2:22" x14ac:dyDescent="0.45">
      <c r="F26" s="193"/>
      <c r="L26" s="200"/>
      <c r="M26" s="200"/>
      <c r="N26" s="200"/>
      <c r="O26" s="200"/>
      <c r="P26" s="193"/>
    </row>
    <row r="27" spans="2:22" x14ac:dyDescent="0.45">
      <c r="L27" s="200"/>
      <c r="M27" s="200"/>
      <c r="N27" s="200"/>
      <c r="O27" s="200"/>
    </row>
    <row r="28" spans="2:22" x14ac:dyDescent="0.45">
      <c r="J28" s="193"/>
      <c r="L28" s="200"/>
      <c r="M28" s="200"/>
    </row>
    <row r="29" spans="2:22" x14ac:dyDescent="0.45">
      <c r="H29" s="201"/>
      <c r="L29" s="201"/>
      <c r="M29" s="201"/>
      <c r="N29" s="201"/>
      <c r="O29" s="201"/>
    </row>
  </sheetData>
  <mergeCells count="22">
    <mergeCell ref="D7:L7"/>
    <mergeCell ref="B8:B10"/>
    <mergeCell ref="C8:C10"/>
    <mergeCell ref="E8:E10"/>
    <mergeCell ref="G8:G10"/>
    <mergeCell ref="F8:F9"/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R10" sqref="R10"/>
    </sheetView>
  </sheetViews>
  <sheetFormatPr defaultColWidth="9.140625" defaultRowHeight="14.25" x14ac:dyDescent="0.35"/>
  <cols>
    <col min="1" max="1" width="1" style="79" customWidth="1"/>
    <col min="2" max="2" width="29.140625" style="206" customWidth="1"/>
    <col min="3" max="3" width="0.28515625" style="284" customWidth="1"/>
    <col min="4" max="4" width="16.42578125" style="79" customWidth="1"/>
    <col min="5" max="5" width="0.5703125" style="79" customWidth="1"/>
    <col min="6" max="6" width="17.42578125" style="79" customWidth="1"/>
    <col min="7" max="7" width="0.5703125" style="79" customWidth="1"/>
    <col min="8" max="8" width="15.28515625" style="79" bestFit="1" customWidth="1"/>
    <col min="9" max="9" width="0.5703125" style="79" customWidth="1"/>
    <col min="10" max="10" width="17" style="79" customWidth="1"/>
    <col min="11" max="11" width="0.42578125" style="79" customWidth="1"/>
    <col min="12" max="12" width="18.7109375" style="79" customWidth="1"/>
    <col min="13" max="13" width="0.5703125" style="79" customWidth="1"/>
    <col min="14" max="14" width="16.42578125" style="79" customWidth="1"/>
    <col min="15" max="15" width="0.5703125" style="79" customWidth="1"/>
    <col min="16" max="16" width="15.28515625" style="79" bestFit="1" customWidth="1"/>
    <col min="17" max="17" width="0.5703125" style="79" customWidth="1"/>
    <col min="18" max="18" width="18.28515625" style="79" customWidth="1"/>
    <col min="19" max="16384" width="9.140625" style="79"/>
  </cols>
  <sheetData>
    <row r="1" spans="2:19" ht="19.5" x14ac:dyDescent="0.5">
      <c r="B1" s="400" t="str">
        <f>Sheet1!L4</f>
        <v>صندوق سرمایه‌گذاری اختصاصی بازارگردانی خبرگان اهداف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2:19" ht="19.5" x14ac:dyDescent="0.5">
      <c r="B2" s="400" t="s">
        <v>66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2:19" ht="38.25" customHeight="1" x14ac:dyDescent="0.35">
      <c r="B3" s="438" t="str">
        <f>Sheet1!L5</f>
        <v>برای دوره یک ماهه منتهی به 31 اردیبهشت ماه 1400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</row>
    <row r="4" spans="2:19" ht="19.5" customHeight="1" x14ac:dyDescent="0.5">
      <c r="B4" s="440" t="s">
        <v>70</v>
      </c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</row>
    <row r="5" spans="2:19" ht="33.75" customHeight="1" thickBot="1" x14ac:dyDescent="0.4">
      <c r="B5" s="203"/>
      <c r="C5" s="282"/>
      <c r="D5" s="415" t="s">
        <v>129</v>
      </c>
      <c r="E5" s="415"/>
      <c r="F5" s="415"/>
      <c r="G5" s="415"/>
      <c r="H5" s="415"/>
      <c r="I5" s="415"/>
      <c r="J5" s="415"/>
      <c r="K5" s="12"/>
      <c r="L5" s="415" t="s">
        <v>131</v>
      </c>
      <c r="M5" s="415"/>
      <c r="N5" s="415"/>
      <c r="O5" s="415"/>
      <c r="P5" s="415"/>
      <c r="Q5" s="415"/>
      <c r="R5" s="415"/>
    </row>
    <row r="6" spans="2:19" ht="20.25" customHeight="1" x14ac:dyDescent="0.35">
      <c r="B6" s="446" t="s">
        <v>89</v>
      </c>
      <c r="C6" s="449"/>
      <c r="D6" s="402" t="s">
        <v>20</v>
      </c>
      <c r="E6" s="402"/>
      <c r="F6" s="402" t="s">
        <v>17</v>
      </c>
      <c r="G6" s="443"/>
      <c r="H6" s="402" t="s">
        <v>18</v>
      </c>
      <c r="I6" s="443"/>
      <c r="J6" s="402" t="s">
        <v>2</v>
      </c>
      <c r="K6" s="287"/>
      <c r="L6" s="402" t="s">
        <v>20</v>
      </c>
      <c r="M6" s="439"/>
      <c r="N6" s="402" t="s">
        <v>17</v>
      </c>
      <c r="O6" s="443"/>
      <c r="P6" s="439" t="s">
        <v>18</v>
      </c>
      <c r="Q6" s="443"/>
      <c r="R6" s="439" t="s">
        <v>2</v>
      </c>
    </row>
    <row r="7" spans="2:19" ht="20.25" customHeight="1" x14ac:dyDescent="0.35">
      <c r="B7" s="447"/>
      <c r="C7" s="449"/>
      <c r="D7" s="409"/>
      <c r="E7" s="409"/>
      <c r="F7" s="409"/>
      <c r="G7" s="444"/>
      <c r="H7" s="409"/>
      <c r="I7" s="444"/>
      <c r="J7" s="409"/>
      <c r="K7" s="287"/>
      <c r="L7" s="409"/>
      <c r="M7" s="441"/>
      <c r="N7" s="409"/>
      <c r="O7" s="444"/>
      <c r="P7" s="421"/>
      <c r="Q7" s="444"/>
      <c r="R7" s="421"/>
      <c r="S7" s="279"/>
    </row>
    <row r="8" spans="2:19" ht="18.75" thickBot="1" x14ac:dyDescent="0.4">
      <c r="B8" s="448"/>
      <c r="C8" s="450"/>
      <c r="D8" s="286" t="s">
        <v>74</v>
      </c>
      <c r="E8" s="395"/>
      <c r="F8" s="286" t="s">
        <v>72</v>
      </c>
      <c r="G8" s="445"/>
      <c r="H8" s="286" t="s">
        <v>73</v>
      </c>
      <c r="I8" s="445"/>
      <c r="J8" s="393"/>
      <c r="K8" s="285"/>
      <c r="L8" s="286" t="s">
        <v>74</v>
      </c>
      <c r="M8" s="442"/>
      <c r="N8" s="275" t="s">
        <v>72</v>
      </c>
      <c r="O8" s="445"/>
      <c r="P8" s="275" t="s">
        <v>73</v>
      </c>
      <c r="Q8" s="445"/>
      <c r="R8" s="415"/>
    </row>
    <row r="9" spans="2:19" ht="15" x14ac:dyDescent="0.35">
      <c r="B9" s="230"/>
      <c r="C9" s="283"/>
      <c r="D9" s="237" t="s">
        <v>85</v>
      </c>
      <c r="E9" s="232"/>
      <c r="F9" s="237" t="s">
        <v>85</v>
      </c>
      <c r="G9" s="231"/>
      <c r="H9" s="237" t="s">
        <v>85</v>
      </c>
      <c r="I9" s="231"/>
      <c r="J9" s="237" t="s">
        <v>85</v>
      </c>
      <c r="K9" s="205"/>
      <c r="L9" s="237" t="s">
        <v>85</v>
      </c>
      <c r="M9" s="232"/>
      <c r="N9" s="237" t="s">
        <v>85</v>
      </c>
      <c r="O9" s="231"/>
      <c r="P9" s="237" t="s">
        <v>85</v>
      </c>
      <c r="Q9" s="231"/>
      <c r="R9" s="237" t="s">
        <v>85</v>
      </c>
    </row>
    <row r="10" spans="2:19" ht="27.75" customHeight="1" x14ac:dyDescent="0.35">
      <c r="B10" s="238" t="s">
        <v>119</v>
      </c>
      <c r="C10" s="283"/>
      <c r="D10" s="346">
        <f>IFERROR(VLOOKUP(B10,'سود سپرده بانکی'!$A$9:$S$16,13,0),0)</f>
        <v>0</v>
      </c>
      <c r="E10" s="346"/>
      <c r="F10" s="346">
        <f>IFERROR(VLOOKUP(B10,'درآمد ناشی از تغییر قیمت اوراق '!B8:R16,9,0),0)</f>
        <v>0</v>
      </c>
      <c r="G10" s="346"/>
      <c r="H10" s="346">
        <f>IFERROR(VLOOKUP(B10,'درآمد ناشی ازفروش'!A8:Q17,9,0),0)</f>
        <v>0</v>
      </c>
      <c r="I10" s="346"/>
      <c r="J10" s="346">
        <f>D10+F10+H10</f>
        <v>0</v>
      </c>
      <c r="K10" s="346"/>
      <c r="L10" s="346">
        <f>IFERROR(VLOOKUP(B10,'سود سپرده بانکی'!$A$9:$S$17,19,0),0)</f>
        <v>0</v>
      </c>
      <c r="M10" s="346"/>
      <c r="N10" s="346">
        <f>IFERROR(VLOOKUP(B10,'درآمد ناشی از تغییر قیمت اوراق '!$B$8:$R$16,17,0),0)</f>
        <v>0</v>
      </c>
      <c r="O10" s="55"/>
      <c r="P10" s="316">
        <f>IFERROR(VLOOKUP(B10,'درآمد ناشی ازفروش'!A8:Q17,17,0),0)</f>
        <v>-5571452</v>
      </c>
      <c r="Q10" s="55"/>
      <c r="R10" s="55">
        <f t="shared" ref="R10" si="0">L10+N10+P10</f>
        <v>-5571452</v>
      </c>
    </row>
    <row r="11" spans="2:19" ht="29.25" customHeight="1" thickBot="1" x14ac:dyDescent="0.4">
      <c r="B11" s="238" t="s">
        <v>2</v>
      </c>
      <c r="D11" s="299">
        <f>SUM(D10)</f>
        <v>0</v>
      </c>
      <c r="E11" s="346"/>
      <c r="F11" s="299">
        <f>SUM(F10)</f>
        <v>0</v>
      </c>
      <c r="G11" s="346"/>
      <c r="H11" s="299">
        <f>SUM(H10)</f>
        <v>0</v>
      </c>
      <c r="I11" s="346"/>
      <c r="J11" s="299">
        <f>SUM(J10)</f>
        <v>0</v>
      </c>
      <c r="K11" s="346"/>
      <c r="L11" s="299">
        <f>SUM(SUM(L10))</f>
        <v>0</v>
      </c>
      <c r="M11" s="346"/>
      <c r="N11" s="299">
        <f>SUM(N10)</f>
        <v>0</v>
      </c>
      <c r="O11" s="55"/>
      <c r="P11" s="75">
        <f>SUM(P10)</f>
        <v>-5571452</v>
      </c>
      <c r="Q11" s="55"/>
      <c r="R11" s="75">
        <f>SUM(R10)</f>
        <v>-5571452</v>
      </c>
    </row>
    <row r="12" spans="2:19" ht="15" thickTop="1" x14ac:dyDescent="0.35">
      <c r="H12" s="207"/>
      <c r="K12" s="97"/>
      <c r="N12" s="207"/>
      <c r="P12" s="207"/>
    </row>
    <row r="13" spans="2:19" x14ac:dyDescent="0.35">
      <c r="F13" s="208"/>
      <c r="L13" s="207"/>
      <c r="N13" s="208"/>
      <c r="O13" s="97"/>
      <c r="P13" s="97"/>
      <c r="Q13" s="97"/>
      <c r="R13" s="150"/>
    </row>
    <row r="14" spans="2:19" x14ac:dyDescent="0.35">
      <c r="F14" s="98"/>
      <c r="L14" s="207"/>
      <c r="N14" s="208"/>
      <c r="O14" s="208"/>
      <c r="P14" s="208"/>
      <c r="Q14" s="97"/>
      <c r="R14" s="208"/>
    </row>
    <row r="15" spans="2:19" x14ac:dyDescent="0.35">
      <c r="D15" s="207"/>
      <c r="E15" s="207"/>
      <c r="F15" s="207"/>
      <c r="G15" s="207"/>
      <c r="H15" s="207"/>
      <c r="I15" s="207"/>
      <c r="J15" s="207"/>
      <c r="N15" s="207"/>
      <c r="R15" s="204"/>
    </row>
    <row r="16" spans="2:19" x14ac:dyDescent="0.35">
      <c r="N16" s="207"/>
    </row>
    <row r="17" spans="6:6" x14ac:dyDescent="0.35">
      <c r="F17" s="207"/>
    </row>
    <row r="33" spans="14:14" x14ac:dyDescent="0.35">
      <c r="N33" s="207">
        <f>SUM(N14:N32)</f>
        <v>0</v>
      </c>
    </row>
  </sheetData>
  <mergeCells count="22">
    <mergeCell ref="B6:B8"/>
    <mergeCell ref="C6:C8"/>
    <mergeCell ref="E6:E8"/>
    <mergeCell ref="R6:R8"/>
    <mergeCell ref="J6:J8"/>
    <mergeCell ref="Q6:Q8"/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0"/>
  <sheetViews>
    <sheetView rightToLeft="1" view="pageBreakPreview" topLeftCell="A4" zoomScaleNormal="100" zoomScaleSheetLayoutView="100" workbookViewId="0">
      <selection activeCell="I16" sqref="I16"/>
    </sheetView>
  </sheetViews>
  <sheetFormatPr defaultColWidth="9.140625" defaultRowHeight="15.75" x14ac:dyDescent="0.4"/>
  <cols>
    <col min="1" max="1" width="27.28515625" style="3" bestFit="1" customWidth="1"/>
    <col min="2" max="2" width="0.42578125" style="3" customWidth="1"/>
    <col min="3" max="3" width="21" style="3" bestFit="1" customWidth="1"/>
    <col min="4" max="4" width="0.42578125" style="3" customWidth="1"/>
    <col min="5" max="5" width="15.28515625" style="3" bestFit="1" customWidth="1"/>
    <col min="6" max="6" width="0.42578125" style="3" customWidth="1"/>
    <col min="7" max="7" width="13.5703125" style="3" customWidth="1"/>
    <col min="8" max="8" width="0.5703125" style="3" customWidth="1"/>
    <col min="9" max="9" width="15.28515625" style="3" customWidth="1"/>
    <col min="10" max="10" width="0.7109375" style="3" customWidth="1"/>
    <col min="11" max="11" width="10" style="3" bestFit="1" customWidth="1"/>
    <col min="12" max="12" width="0.7109375" style="3" hidden="1" customWidth="1"/>
    <col min="13" max="16384" width="9.140625" style="3"/>
  </cols>
  <sheetData>
    <row r="1" spans="1:15" ht="21" x14ac:dyDescent="0.55000000000000004">
      <c r="A1" s="374" t="str">
        <f>Sheet1!L4</f>
        <v>صندوق سرمایه‌گذاری اختصاصی بازارگردانی خبرگان اهداف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5" ht="21" x14ac:dyDescent="0.55000000000000004">
      <c r="A2" s="374" t="s">
        <v>66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</row>
    <row r="3" spans="1:15" ht="21" x14ac:dyDescent="0.55000000000000004">
      <c r="A3" s="374" t="str">
        <f>Sheet1!L5</f>
        <v>برای دوره یک ماهه منتهی به 31 اردیبهشت ماه 1400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</row>
    <row r="4" spans="1:15" ht="21" x14ac:dyDescent="0.55000000000000004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5" ht="21" x14ac:dyDescent="0.4">
      <c r="A5" s="418" t="s">
        <v>75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</row>
    <row r="6" spans="1:15" ht="16.5" thickBot="1" x14ac:dyDescent="0.45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 x14ac:dyDescent="0.45">
      <c r="A7" s="451" t="s">
        <v>25</v>
      </c>
      <c r="B7" s="451"/>
      <c r="C7" s="451"/>
      <c r="D7" s="19"/>
      <c r="E7" s="452" t="s">
        <v>129</v>
      </c>
      <c r="F7" s="452"/>
      <c r="G7" s="452"/>
      <c r="H7" s="76"/>
      <c r="I7" s="451" t="s">
        <v>131</v>
      </c>
      <c r="J7" s="451"/>
      <c r="K7" s="451"/>
      <c r="L7" s="451"/>
      <c r="M7" s="2"/>
    </row>
    <row r="8" spans="1:15" ht="47.25" x14ac:dyDescent="0.4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4"/>
      <c r="I8" s="44" t="s">
        <v>22</v>
      </c>
      <c r="J8" s="5"/>
      <c r="K8" s="44" t="s">
        <v>23</v>
      </c>
      <c r="L8" s="5"/>
      <c r="M8" s="5"/>
    </row>
    <row r="9" spans="1:15" ht="18.75" thickBot="1" x14ac:dyDescent="0.45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 x14ac:dyDescent="0.4">
      <c r="A10" s="99" t="s">
        <v>99</v>
      </c>
      <c r="B10" s="257"/>
      <c r="C10" s="259">
        <v>156385824</v>
      </c>
      <c r="D10" s="178"/>
      <c r="E10" s="259">
        <f>'سود سپرده بانکی'!I9</f>
        <v>4610</v>
      </c>
      <c r="F10" s="257"/>
      <c r="G10" s="239">
        <f t="shared" ref="G10:G16" si="0">E10/$E$17</f>
        <v>2.8522462212377881E-2</v>
      </c>
      <c r="H10" s="257"/>
      <c r="I10" s="259">
        <f>'سود سپرده بانکی'!O9</f>
        <v>1594360078</v>
      </c>
      <c r="J10" s="257"/>
      <c r="K10" s="239">
        <f t="shared" ref="K10:K16" si="1">I10/$I$17</f>
        <v>0.31156084573193299</v>
      </c>
      <c r="L10" s="258"/>
      <c r="M10" s="258"/>
      <c r="N10" s="55"/>
    </row>
    <row r="11" spans="1:15" ht="42.75" customHeight="1" x14ac:dyDescent="0.4">
      <c r="A11" s="99" t="s">
        <v>100</v>
      </c>
      <c r="B11" s="257"/>
      <c r="C11" s="259" t="s">
        <v>102</v>
      </c>
      <c r="D11" s="178"/>
      <c r="E11" s="259">
        <f>'سود سپرده بانکی'!I10</f>
        <v>130856</v>
      </c>
      <c r="F11" s="257"/>
      <c r="G11" s="239">
        <f t="shared" si="0"/>
        <v>0.80961720504618662</v>
      </c>
      <c r="H11" s="257"/>
      <c r="I11" s="259">
        <f>'سود سپرده بانکی'!O10</f>
        <v>1039494</v>
      </c>
      <c r="J11" s="257"/>
      <c r="K11" s="239">
        <f t="shared" si="1"/>
        <v>2.0313204917896216E-4</v>
      </c>
      <c r="L11" s="258"/>
      <c r="M11" s="258"/>
      <c r="N11" s="55"/>
    </row>
    <row r="12" spans="1:15" ht="42.75" customHeight="1" x14ac:dyDescent="0.4">
      <c r="A12" s="99" t="s">
        <v>100</v>
      </c>
      <c r="B12" s="270"/>
      <c r="C12" s="260" t="s">
        <v>105</v>
      </c>
      <c r="D12" s="178"/>
      <c r="E12" s="259">
        <f>'سود سپرده بانکی'!I11</f>
        <v>4318</v>
      </c>
      <c r="F12" s="270"/>
      <c r="G12" s="239">
        <f t="shared" si="0"/>
        <v>2.6715833369424662E-2</v>
      </c>
      <c r="H12" s="270"/>
      <c r="I12" s="259">
        <f>'سود سپرده بانکی'!O11</f>
        <v>79707085</v>
      </c>
      <c r="J12" s="270"/>
      <c r="K12" s="239">
        <f t="shared" si="1"/>
        <v>1.5575908576799594E-2</v>
      </c>
      <c r="L12" s="276"/>
      <c r="M12" s="276"/>
      <c r="N12" s="55"/>
    </row>
    <row r="13" spans="1:15" ht="42.75" customHeight="1" x14ac:dyDescent="0.4">
      <c r="A13" s="99" t="s">
        <v>100</v>
      </c>
      <c r="B13" s="257"/>
      <c r="C13" s="259" t="s">
        <v>106</v>
      </c>
      <c r="D13" s="178"/>
      <c r="E13" s="259">
        <f>'سود سپرده بانکی'!I12</f>
        <v>7597</v>
      </c>
      <c r="F13" s="257"/>
      <c r="G13" s="239">
        <f t="shared" si="0"/>
        <v>4.7003285342176737E-2</v>
      </c>
      <c r="H13" s="257"/>
      <c r="I13" s="259">
        <f>'سود سپرده بانکی'!O12</f>
        <v>36587</v>
      </c>
      <c r="J13" s="257"/>
      <c r="K13" s="239">
        <f t="shared" si="1"/>
        <v>7.1496249938053408E-6</v>
      </c>
      <c r="L13" s="258"/>
      <c r="M13" s="258"/>
      <c r="N13" s="55"/>
    </row>
    <row r="14" spans="1:15" ht="42.75" customHeight="1" x14ac:dyDescent="0.4">
      <c r="A14" s="99" t="s">
        <v>99</v>
      </c>
      <c r="B14" s="233"/>
      <c r="C14" s="259" t="s">
        <v>107</v>
      </c>
      <c r="D14" s="178"/>
      <c r="E14" s="369">
        <f>'سود سپرده بانکی'!I13</f>
        <v>0</v>
      </c>
      <c r="F14" s="233"/>
      <c r="G14" s="239">
        <f t="shared" si="0"/>
        <v>0</v>
      </c>
      <c r="H14" s="233"/>
      <c r="I14" s="259">
        <f>'سود سپرده بانکی'!O13</f>
        <v>609062275</v>
      </c>
      <c r="J14" s="233"/>
      <c r="K14" s="239">
        <f t="shared" si="1"/>
        <v>0.11901951141454456</v>
      </c>
      <c r="L14" s="234"/>
      <c r="M14" s="234"/>
      <c r="N14" s="55"/>
    </row>
    <row r="15" spans="1:15" ht="42.75" customHeight="1" x14ac:dyDescent="0.4">
      <c r="A15" s="99" t="s">
        <v>99</v>
      </c>
      <c r="B15" s="233"/>
      <c r="C15" s="259" t="s">
        <v>108</v>
      </c>
      <c r="D15" s="178"/>
      <c r="E15" s="259">
        <f>'سود سپرده بانکی'!I14</f>
        <v>4246</v>
      </c>
      <c r="F15" s="233"/>
      <c r="G15" s="239">
        <f t="shared" si="0"/>
        <v>2.6270363243764965E-2</v>
      </c>
      <c r="H15" s="233"/>
      <c r="I15" s="259">
        <f>'سود سپرده بانکی'!O14</f>
        <v>2833086542</v>
      </c>
      <c r="J15" s="233"/>
      <c r="K15" s="239">
        <f t="shared" si="1"/>
        <v>0.55362577829001403</v>
      </c>
      <c r="L15" s="234"/>
      <c r="M15" s="234"/>
      <c r="N15" s="55"/>
    </row>
    <row r="16" spans="1:15" ht="42.75" customHeight="1" x14ac:dyDescent="0.4">
      <c r="A16" s="99" t="s">
        <v>99</v>
      </c>
      <c r="B16" s="4"/>
      <c r="C16" s="259" t="s">
        <v>109</v>
      </c>
      <c r="D16" s="6"/>
      <c r="E16" s="259">
        <f>'سود سپرده بانکی'!I15</f>
        <v>10000</v>
      </c>
      <c r="F16" s="6"/>
      <c r="G16" s="239">
        <f t="shared" si="0"/>
        <v>6.1870850786069159E-2</v>
      </c>
      <c r="H16" s="6"/>
      <c r="I16" s="259">
        <f>'سود سپرده بانکی'!O15</f>
        <v>39272</v>
      </c>
      <c r="J16" s="6"/>
      <c r="K16" s="239">
        <f t="shared" si="1"/>
        <v>7.6743125360571604E-6</v>
      </c>
      <c r="L16" s="6"/>
      <c r="M16" s="5"/>
      <c r="N16" s="55"/>
      <c r="O16" s="55"/>
    </row>
    <row r="17" spans="1:13" ht="33.75" customHeight="1" thickBot="1" x14ac:dyDescent="0.45">
      <c r="A17" s="4" t="s">
        <v>2</v>
      </c>
      <c r="B17" s="5"/>
      <c r="D17" s="6"/>
      <c r="E17" s="75">
        <f>SUM(E10:E16)</f>
        <v>161627</v>
      </c>
      <c r="F17" s="5"/>
      <c r="G17" s="118">
        <f>SUM(G10:G16)</f>
        <v>1</v>
      </c>
      <c r="H17" s="5"/>
      <c r="I17" s="75">
        <f>SUM(I10:I16)</f>
        <v>5117331333</v>
      </c>
      <c r="J17" s="258"/>
      <c r="K17" s="118">
        <f>SUM(K10:K16)</f>
        <v>1</v>
      </c>
      <c r="L17" s="5"/>
      <c r="M17" s="5"/>
    </row>
    <row r="18" spans="1:13" ht="18.75" thickTop="1" x14ac:dyDescent="0.4">
      <c r="E18" s="55"/>
    </row>
    <row r="19" spans="1:13" x14ac:dyDescent="0.4">
      <c r="E19" s="83"/>
      <c r="I19" s="80"/>
    </row>
    <row r="20" spans="1:13" x14ac:dyDescent="0.4">
      <c r="I20" s="83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5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4"/>
  <sheetViews>
    <sheetView rightToLeft="1"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8" bestFit="1" customWidth="1"/>
  </cols>
  <sheetData>
    <row r="1" spans="1:11" ht="21" x14ac:dyDescent="0.55000000000000004">
      <c r="A1" s="374" t="str">
        <f>Sheet1!L4</f>
        <v>صندوق سرمایه‌گذاری اختصاصی بازارگردانی خبرگان اهداف</v>
      </c>
      <c r="B1" s="374"/>
      <c r="C1" s="374"/>
      <c r="D1" s="374"/>
      <c r="E1" s="374"/>
    </row>
    <row r="2" spans="1:11" ht="21" x14ac:dyDescent="0.55000000000000004">
      <c r="A2" s="374" t="s">
        <v>66</v>
      </c>
      <c r="B2" s="374"/>
      <c r="C2" s="374"/>
      <c r="D2" s="374"/>
      <c r="E2" s="374"/>
    </row>
    <row r="3" spans="1:11" ht="21" x14ac:dyDescent="0.55000000000000004">
      <c r="A3" s="374" t="str">
        <f>Sheet1!L5</f>
        <v>برای دوره یک ماهه منتهی به 31 اردیبهشت ماه 1400</v>
      </c>
      <c r="B3" s="374"/>
      <c r="C3" s="374"/>
      <c r="D3" s="374"/>
      <c r="E3" s="374"/>
    </row>
    <row r="4" spans="1:11" s="262" customFormat="1" ht="21" x14ac:dyDescent="0.55000000000000004">
      <c r="A4" s="263"/>
      <c r="B4" s="263"/>
      <c r="C4" s="263"/>
      <c r="D4" s="263"/>
      <c r="E4" s="263"/>
      <c r="G4" s="108"/>
    </row>
    <row r="5" spans="1:11" ht="42" customHeight="1" x14ac:dyDescent="0.55000000000000004">
      <c r="A5" s="408" t="s">
        <v>35</v>
      </c>
      <c r="B5" s="408"/>
      <c r="C5" s="408"/>
      <c r="D5" s="408"/>
      <c r="E5" s="408"/>
    </row>
    <row r="6" spans="1:11" ht="53.25" customHeight="1" thickBot="1" x14ac:dyDescent="0.3">
      <c r="A6" s="8"/>
      <c r="B6" s="2"/>
      <c r="C6" s="20" t="s">
        <v>129</v>
      </c>
      <c r="D6" s="5"/>
      <c r="E6" s="20" t="s">
        <v>132</v>
      </c>
    </row>
    <row r="7" spans="1:11" ht="16.5" customHeight="1" x14ac:dyDescent="0.25">
      <c r="A7" s="455" t="s">
        <v>36</v>
      </c>
      <c r="B7" s="457"/>
      <c r="C7" s="453" t="s">
        <v>6</v>
      </c>
      <c r="D7" s="11"/>
      <c r="E7" s="453" t="s">
        <v>6</v>
      </c>
      <c r="H7" s="55"/>
    </row>
    <row r="8" spans="1:11" ht="15.75" x14ac:dyDescent="0.25">
      <c r="A8" s="456"/>
      <c r="B8" s="458"/>
      <c r="C8" s="454"/>
      <c r="D8" s="6"/>
      <c r="E8" s="454"/>
      <c r="G8" s="109"/>
    </row>
    <row r="9" spans="1:11" s="180" customFormat="1" ht="15.75" x14ac:dyDescent="0.25">
      <c r="A9" s="179"/>
      <c r="B9" s="177"/>
      <c r="C9" s="178" t="s">
        <v>85</v>
      </c>
      <c r="D9" s="6"/>
      <c r="E9" s="178" t="s">
        <v>85</v>
      </c>
      <c r="G9" s="109"/>
    </row>
    <row r="10" spans="1:11" ht="32.25" customHeight="1" x14ac:dyDescent="0.25">
      <c r="A10" s="54" t="s">
        <v>36</v>
      </c>
      <c r="B10" s="149"/>
      <c r="C10" s="346">
        <v>0</v>
      </c>
      <c r="D10" s="55"/>
      <c r="E10" s="55">
        <v>119216758</v>
      </c>
      <c r="G10" s="109"/>
    </row>
    <row r="11" spans="1:11" ht="30" customHeight="1" x14ac:dyDescent="0.25">
      <c r="A11" s="54" t="s">
        <v>120</v>
      </c>
      <c r="B11" s="70"/>
      <c r="C11" s="346">
        <v>0</v>
      </c>
      <c r="D11" s="55"/>
      <c r="E11" s="346">
        <v>0</v>
      </c>
    </row>
    <row r="12" spans="1:11" ht="30" customHeight="1" thickBot="1" x14ac:dyDescent="0.3">
      <c r="A12" s="54" t="s">
        <v>121</v>
      </c>
      <c r="B12" s="12"/>
      <c r="C12" s="346">
        <v>0</v>
      </c>
      <c r="D12" s="55"/>
      <c r="E12" s="346">
        <v>0</v>
      </c>
      <c r="F12" s="66"/>
    </row>
    <row r="13" spans="1:11" ht="29.25" customHeight="1" thickBot="1" x14ac:dyDescent="0.3">
      <c r="A13" s="54" t="s">
        <v>2</v>
      </c>
      <c r="B13" s="12"/>
      <c r="C13" s="368">
        <f>SUM(C10:C12)</f>
        <v>0</v>
      </c>
      <c r="D13" s="12"/>
      <c r="E13" s="164">
        <f>SUM(E10:E12)</f>
        <v>119216758</v>
      </c>
      <c r="K13" s="50"/>
    </row>
    <row r="14" spans="1:11" ht="15.75" thickTop="1" x14ac:dyDescent="0.25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A28" sqref="A28"/>
    </sheetView>
  </sheetViews>
  <sheetFormatPr defaultRowHeight="15" x14ac:dyDescent="0.2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2" max="12" width="1.42578125" customWidth="1"/>
    <col min="13" max="13" width="19.5703125" bestFit="1" customWidth="1"/>
  </cols>
  <sheetData>
    <row r="1" spans="1:23" ht="21" x14ac:dyDescent="0.25">
      <c r="A1" s="423" t="str">
        <f>Sheet1!L4</f>
        <v>صندوق سرمایه‌گذاری اختصاصی بازارگردانی خبرگان اهداف</v>
      </c>
      <c r="B1" s="423"/>
      <c r="C1" s="423"/>
      <c r="D1" s="423"/>
      <c r="E1" s="423"/>
      <c r="F1" s="423"/>
      <c r="G1" s="423"/>
      <c r="H1" s="423"/>
      <c r="I1" s="423"/>
      <c r="L1">
        <v>88918528805</v>
      </c>
      <c r="M1" s="108"/>
    </row>
    <row r="2" spans="1:23" ht="21" x14ac:dyDescent="0.25">
      <c r="A2" s="423" t="s">
        <v>66</v>
      </c>
      <c r="B2" s="423"/>
      <c r="C2" s="423"/>
      <c r="D2" s="423"/>
      <c r="E2" s="423"/>
      <c r="F2" s="423"/>
      <c r="G2" s="423"/>
      <c r="H2" s="423"/>
      <c r="I2" s="423"/>
    </row>
    <row r="3" spans="1:23" ht="21" x14ac:dyDescent="0.25">
      <c r="A3" s="423" t="str">
        <f>Sheet1!L5</f>
        <v>برای دوره یک ماهه منتهی به 31 اردیبهشت ماه 1400</v>
      </c>
      <c r="B3" s="423"/>
      <c r="C3" s="423"/>
      <c r="D3" s="423"/>
      <c r="E3" s="423"/>
      <c r="F3" s="423"/>
      <c r="G3" s="423"/>
      <c r="H3" s="423"/>
      <c r="I3" s="423"/>
    </row>
    <row r="4" spans="1:23" s="262" customFormat="1" ht="21" x14ac:dyDescent="0.25">
      <c r="A4" s="265"/>
      <c r="B4" s="265"/>
      <c r="C4" s="265"/>
      <c r="D4" s="265"/>
      <c r="E4" s="265"/>
      <c r="F4" s="265"/>
      <c r="G4" s="265"/>
      <c r="H4" s="265"/>
      <c r="I4" s="265"/>
    </row>
    <row r="5" spans="1:23" ht="25.5" x14ac:dyDescent="0.55000000000000004">
      <c r="A5" s="408" t="s">
        <v>34</v>
      </c>
      <c r="B5" s="408"/>
      <c r="C5" s="408"/>
      <c r="D5" s="408"/>
      <c r="E5" s="408"/>
      <c r="F5" s="408"/>
      <c r="G5" s="408"/>
      <c r="H5" s="408"/>
      <c r="I5" s="40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62" customFormat="1" ht="25.5" x14ac:dyDescent="0.55000000000000004">
      <c r="A6" s="264"/>
      <c r="B6" s="264"/>
      <c r="C6" s="264"/>
      <c r="D6" s="264"/>
      <c r="E6" s="264"/>
      <c r="F6" s="264"/>
      <c r="G6" s="264"/>
      <c r="H6" s="264"/>
      <c r="I6" s="264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 x14ac:dyDescent="0.5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7"/>
    </row>
    <row r="8" spans="1:23" ht="21" customHeight="1" x14ac:dyDescent="0.25">
      <c r="A8" s="60" t="s">
        <v>123</v>
      </c>
      <c r="B8" s="35"/>
      <c r="C8" s="42" t="s">
        <v>62</v>
      </c>
      <c r="D8" s="33"/>
      <c r="E8" s="55">
        <f>'درآمد سرمایه گذاری در سهام '!T20</f>
        <v>-2988898029156</v>
      </c>
      <c r="F8" s="58"/>
      <c r="G8" s="61">
        <f>E8/E12</f>
        <v>1.0017532038752739</v>
      </c>
      <c r="H8" s="59"/>
      <c r="I8" s="61">
        <f>E8/' سهام'!$AA$2</f>
        <v>-0.25244728676028799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 x14ac:dyDescent="0.25">
      <c r="A9" s="60" t="s">
        <v>83</v>
      </c>
      <c r="B9" s="35"/>
      <c r="C9" s="42" t="s">
        <v>63</v>
      </c>
      <c r="D9" s="33"/>
      <c r="E9" s="55">
        <f>'درآمد سرمایه گذاری در اوراق بها'!R11</f>
        <v>-5571452</v>
      </c>
      <c r="F9" s="58"/>
      <c r="G9" s="61">
        <f>E9/$E$12</f>
        <v>1.8673169297827529E-6</v>
      </c>
      <c r="H9" s="59"/>
      <c r="I9" s="61">
        <f>E9/' سهام'!$AA$2</f>
        <v>-4.705740801442947E-7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 x14ac:dyDescent="0.25">
      <c r="A10" s="60" t="s">
        <v>124</v>
      </c>
      <c r="B10" s="35"/>
      <c r="C10" s="42" t="s">
        <v>64</v>
      </c>
      <c r="D10" s="33"/>
      <c r="E10" s="55">
        <f>'درآمد سپرده بانکی'!I17</f>
        <v>5117331333</v>
      </c>
      <c r="F10" s="58"/>
      <c r="G10" s="61">
        <f>E10/$E$12</f>
        <v>-1.7151147373106045E-3</v>
      </c>
      <c r="H10" s="59"/>
      <c r="I10" s="61">
        <f>E10/' سهام'!$AA$2</f>
        <v>4.3221829512666578E-4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 x14ac:dyDescent="0.3">
      <c r="A11" s="60" t="s">
        <v>84</v>
      </c>
      <c r="B11" s="35"/>
      <c r="C11" s="42" t="s">
        <v>65</v>
      </c>
      <c r="D11" s="33"/>
      <c r="E11" s="63">
        <f>'سایر درآمدها'!E13</f>
        <v>119216758</v>
      </c>
      <c r="F11" s="58"/>
      <c r="G11" s="61">
        <f>E11/$E$12</f>
        <v>-3.9956454893125428E-5</v>
      </c>
      <c r="H11" s="59"/>
      <c r="I11" s="61">
        <f>E11/' سهام'!$AA$2</f>
        <v>1.0069245186647034E-5</v>
      </c>
      <c r="J11" s="28"/>
      <c r="K11" s="28"/>
      <c r="L11" s="55"/>
    </row>
    <row r="12" spans="1:23" ht="26.25" customHeight="1" thickBot="1" x14ac:dyDescent="0.3">
      <c r="A12" s="35" t="s">
        <v>2</v>
      </c>
      <c r="E12" s="371">
        <f>SUM(E8:E11)</f>
        <v>-2983667052517</v>
      </c>
      <c r="G12" s="266">
        <f>SUM(G8:G11)</f>
        <v>0.99999999999999989</v>
      </c>
      <c r="H12" s="41"/>
      <c r="I12" s="62">
        <f>SUM(I8:I11)</f>
        <v>-0.2520054697940548</v>
      </c>
      <c r="L12" s="55">
        <f>SUM(L8:L11)</f>
        <v>0</v>
      </c>
      <c r="M12" s="88"/>
    </row>
    <row r="13" spans="1:23" ht="15.75" thickTop="1" x14ac:dyDescent="0.25">
      <c r="E13" s="64"/>
    </row>
    <row r="15" spans="1:23" ht="18.75" x14ac:dyDescent="0.25">
      <c r="E15" s="66"/>
      <c r="G15" s="140"/>
    </row>
    <row r="16" spans="1:23" ht="18" x14ac:dyDescent="0.25">
      <c r="E16" s="55"/>
    </row>
    <row r="17" spans="5:5" x14ac:dyDescent="0.25">
      <c r="E17" s="66"/>
    </row>
    <row r="19" spans="5:5" x14ac:dyDescent="0.25">
      <c r="E19" s="154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3"/>
  <sheetViews>
    <sheetView rightToLeft="1" view="pageBreakPreview" zoomScaleNormal="100" zoomScaleSheetLayoutView="100" workbookViewId="0">
      <selection activeCell="A2" sqref="A2:Y2"/>
    </sheetView>
  </sheetViews>
  <sheetFormatPr defaultColWidth="9.140625" defaultRowHeight="15.75" x14ac:dyDescent="0.4"/>
  <cols>
    <col min="1" max="1" width="9.7109375" style="3" customWidth="1"/>
    <col min="2" max="2" width="0.42578125" style="3" customWidth="1"/>
    <col min="3" max="3" width="13.140625" style="89" bestFit="1" customWidth="1"/>
    <col min="4" max="4" width="0.42578125" style="119" customWidth="1"/>
    <col min="5" max="5" width="19.7109375" style="49" bestFit="1" customWidth="1"/>
    <col min="6" max="6" width="0.5703125" style="119" customWidth="1"/>
    <col min="7" max="7" width="19.5703125" style="122" bestFit="1" customWidth="1"/>
    <col min="8" max="8" width="0.5703125" style="119" customWidth="1"/>
    <col min="9" max="9" width="13.140625" style="119" bestFit="1" customWidth="1"/>
    <col min="10" max="10" width="0.42578125" style="188" customWidth="1"/>
    <col min="11" max="11" width="18.7109375" style="120" bestFit="1" customWidth="1"/>
    <col min="12" max="12" width="0.28515625" style="120" customWidth="1"/>
    <col min="13" max="13" width="12.85546875" style="120" customWidth="1"/>
    <col min="14" max="14" width="0.28515625" style="120" customWidth="1"/>
    <col min="15" max="15" width="16.85546875" style="120" customWidth="1"/>
    <col min="16" max="16" width="0.42578125" style="119" customWidth="1"/>
    <col min="17" max="17" width="13.140625" style="120" customWidth="1"/>
    <col min="18" max="18" width="0.42578125" style="119" customWidth="1"/>
    <col min="19" max="19" width="8.42578125" style="119" customWidth="1"/>
    <col min="20" max="20" width="0.5703125" style="119" customWidth="1"/>
    <col min="21" max="21" width="19.28515625" style="120" customWidth="1"/>
    <col min="22" max="22" width="0.5703125" style="119" customWidth="1"/>
    <col min="23" max="23" width="19.7109375" style="119" customWidth="1"/>
    <col min="24" max="24" width="0.5703125" style="119" customWidth="1"/>
    <col min="25" max="25" width="6.5703125" style="119" customWidth="1"/>
    <col min="26" max="26" width="8.28515625" style="119" bestFit="1" customWidth="1"/>
    <col min="27" max="27" width="21.85546875" style="3" bestFit="1" customWidth="1"/>
    <col min="28" max="16384" width="9.140625" style="3"/>
  </cols>
  <sheetData>
    <row r="1" spans="1:27" ht="22.5" customHeight="1" x14ac:dyDescent="0.55000000000000004">
      <c r="A1" s="374" t="str">
        <f>Sheet1!L4</f>
        <v>صندوق سرمایه‌گذاری اختصاصی بازارگردانی خبرگان اهداف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188"/>
    </row>
    <row r="2" spans="1:27" ht="22.5" customHeight="1" x14ac:dyDescent="0.55000000000000004">
      <c r="A2" s="374" t="s">
        <v>60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119" t="s">
        <v>69</v>
      </c>
      <c r="AA2" s="360">
        <v>11839691634294</v>
      </c>
    </row>
    <row r="3" spans="1:27" ht="22.5" customHeight="1" x14ac:dyDescent="0.55000000000000004">
      <c r="A3" s="374" t="str">
        <f>Sheet1!L5</f>
        <v>برای دوره یک ماهه منتهی به 31 اردیبهشت ماه 1400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</row>
    <row r="4" spans="1:27" ht="19.5" customHeight="1" x14ac:dyDescent="0.4">
      <c r="A4" s="386" t="s">
        <v>33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</row>
    <row r="5" spans="1:27" ht="24" x14ac:dyDescent="0.4">
      <c r="A5" s="386" t="s">
        <v>122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</row>
    <row r="6" spans="1:27" ht="12" customHeight="1" x14ac:dyDescent="0.4"/>
    <row r="7" spans="1:27" ht="18.75" customHeight="1" thickBot="1" x14ac:dyDescent="0.6">
      <c r="A7" s="215"/>
      <c r="B7" s="13"/>
      <c r="C7" s="388" t="s">
        <v>125</v>
      </c>
      <c r="D7" s="388"/>
      <c r="E7" s="388"/>
      <c r="F7" s="388"/>
      <c r="G7" s="388"/>
      <c r="H7" s="245"/>
      <c r="I7" s="387" t="s">
        <v>11</v>
      </c>
      <c r="J7" s="387"/>
      <c r="K7" s="387"/>
      <c r="L7" s="387"/>
      <c r="M7" s="387"/>
      <c r="N7" s="387"/>
      <c r="O7" s="387"/>
      <c r="P7" s="116"/>
      <c r="Q7" s="388" t="s">
        <v>128</v>
      </c>
      <c r="R7" s="388"/>
      <c r="S7" s="388"/>
      <c r="T7" s="388"/>
      <c r="U7" s="388"/>
      <c r="V7" s="388"/>
      <c r="W7" s="388"/>
      <c r="X7" s="388"/>
      <c r="Y7" s="388"/>
      <c r="AA7" s="80"/>
    </row>
    <row r="8" spans="1:27" ht="17.25" customHeight="1" x14ac:dyDescent="0.45">
      <c r="A8" s="375" t="s">
        <v>1</v>
      </c>
      <c r="B8" s="246"/>
      <c r="C8" s="383" t="s">
        <v>3</v>
      </c>
      <c r="D8" s="375"/>
      <c r="E8" s="381" t="s">
        <v>0</v>
      </c>
      <c r="F8" s="375"/>
      <c r="G8" s="389" t="s">
        <v>28</v>
      </c>
      <c r="H8" s="247"/>
      <c r="I8" s="377" t="s">
        <v>4</v>
      </c>
      <c r="J8" s="377"/>
      <c r="K8" s="377"/>
      <c r="L8" s="248"/>
      <c r="M8" s="378" t="s">
        <v>5</v>
      </c>
      <c r="N8" s="378"/>
      <c r="O8" s="378"/>
      <c r="P8" s="32"/>
      <c r="Q8" s="379" t="s">
        <v>3</v>
      </c>
      <c r="R8" s="375"/>
      <c r="S8" s="391" t="s">
        <v>37</v>
      </c>
      <c r="T8" s="218"/>
      <c r="U8" s="379" t="s">
        <v>0</v>
      </c>
      <c r="V8" s="375"/>
      <c r="W8" s="391" t="s">
        <v>28</v>
      </c>
      <c r="X8" s="247"/>
      <c r="Y8" s="391" t="s">
        <v>31</v>
      </c>
      <c r="AA8" s="80"/>
    </row>
    <row r="9" spans="1:27" ht="32.25" customHeight="1" thickBot="1" x14ac:dyDescent="0.5">
      <c r="A9" s="376"/>
      <c r="B9" s="246"/>
      <c r="C9" s="384"/>
      <c r="D9" s="385"/>
      <c r="E9" s="382"/>
      <c r="F9" s="385"/>
      <c r="G9" s="390"/>
      <c r="H9" s="247"/>
      <c r="I9" s="34" t="s">
        <v>3</v>
      </c>
      <c r="J9" s="34"/>
      <c r="K9" s="72" t="s">
        <v>0</v>
      </c>
      <c r="L9" s="249"/>
      <c r="M9" s="72" t="s">
        <v>3</v>
      </c>
      <c r="N9" s="72"/>
      <c r="O9" s="72" t="s">
        <v>59</v>
      </c>
      <c r="P9" s="32"/>
      <c r="Q9" s="380"/>
      <c r="R9" s="375"/>
      <c r="S9" s="376"/>
      <c r="T9" s="218"/>
      <c r="U9" s="380"/>
      <c r="V9" s="375"/>
      <c r="W9" s="376"/>
      <c r="X9" s="247"/>
      <c r="Y9" s="376"/>
    </row>
    <row r="10" spans="1:27" ht="15.75" customHeight="1" x14ac:dyDescent="0.4">
      <c r="A10" s="171"/>
      <c r="B10" s="14"/>
      <c r="C10" s="174"/>
      <c r="D10" s="175"/>
      <c r="E10" s="173" t="s">
        <v>85</v>
      </c>
      <c r="F10" s="175"/>
      <c r="G10" s="173" t="s">
        <v>85</v>
      </c>
      <c r="H10" s="173"/>
      <c r="I10" s="183"/>
      <c r="J10" s="183"/>
      <c r="K10" s="173" t="s">
        <v>85</v>
      </c>
      <c r="L10" s="82"/>
      <c r="M10" s="82"/>
      <c r="N10" s="82"/>
      <c r="O10" s="173" t="s">
        <v>85</v>
      </c>
      <c r="P10" s="172"/>
      <c r="Q10" s="184"/>
      <c r="R10" s="171"/>
      <c r="S10" s="173" t="s">
        <v>85</v>
      </c>
      <c r="T10" s="171"/>
      <c r="U10" s="173" t="s">
        <v>85</v>
      </c>
      <c r="V10" s="171"/>
      <c r="W10" s="173" t="s">
        <v>85</v>
      </c>
      <c r="X10" s="173"/>
      <c r="Y10" s="171"/>
      <c r="Z10" s="172"/>
    </row>
    <row r="11" spans="1:27" ht="42" customHeight="1" x14ac:dyDescent="0.4">
      <c r="A11" s="297" t="s">
        <v>91</v>
      </c>
      <c r="B11" s="14"/>
      <c r="C11" s="55">
        <v>719169068</v>
      </c>
      <c r="D11" s="55"/>
      <c r="E11" s="55">
        <v>9235801350536</v>
      </c>
      <c r="F11" s="55"/>
      <c r="G11" s="55">
        <v>8235413844365.3496</v>
      </c>
      <c r="H11" s="55"/>
      <c r="I11" s="55">
        <v>86822693</v>
      </c>
      <c r="J11" s="55"/>
      <c r="K11" s="55">
        <v>877286577347</v>
      </c>
      <c r="L11" s="55"/>
      <c r="M11" s="55">
        <v>-41777307</v>
      </c>
      <c r="N11" s="55"/>
      <c r="O11" s="55">
        <v>444103779109</v>
      </c>
      <c r="P11" s="55"/>
      <c r="Q11" s="55">
        <f>C11+I11+M11</f>
        <v>764214454</v>
      </c>
      <c r="R11" s="55"/>
      <c r="S11" s="55">
        <v>9950</v>
      </c>
      <c r="T11" s="55"/>
      <c r="U11" s="55">
        <v>9585344490840</v>
      </c>
      <c r="V11" s="55"/>
      <c r="W11" s="55">
        <v>7598154827598.8496</v>
      </c>
      <c r="X11" s="216"/>
      <c r="Y11" s="308">
        <f t="shared" ref="Y11:Y18" si="0">W11/$AA$2</f>
        <v>0.64175276369450196</v>
      </c>
      <c r="Z11" s="155"/>
    </row>
    <row r="12" spans="1:27" ht="43.5" customHeight="1" x14ac:dyDescent="0.4">
      <c r="A12" s="297" t="s">
        <v>92</v>
      </c>
      <c r="B12" s="14"/>
      <c r="C12" s="55">
        <v>3007197</v>
      </c>
      <c r="D12" s="55"/>
      <c r="E12" s="55">
        <v>438956219699</v>
      </c>
      <c r="F12" s="55"/>
      <c r="G12" s="55">
        <v>469562500279.20398</v>
      </c>
      <c r="H12" s="55"/>
      <c r="I12" s="55">
        <v>423456</v>
      </c>
      <c r="J12" s="55"/>
      <c r="K12" s="55">
        <v>63246693068</v>
      </c>
      <c r="L12" s="55"/>
      <c r="M12" s="55">
        <v>-59658</v>
      </c>
      <c r="N12" s="55"/>
      <c r="O12" s="55">
        <v>8988994976</v>
      </c>
      <c r="P12" s="55"/>
      <c r="Q12" s="316">
        <f t="shared" ref="Q12:Q18" si="1">C12+I12+M12</f>
        <v>3370995</v>
      </c>
      <c r="R12" s="55"/>
      <c r="S12" s="316">
        <v>146074</v>
      </c>
      <c r="T12" s="267"/>
      <c r="U12" s="316">
        <v>493481284838</v>
      </c>
      <c r="V12" s="316"/>
      <c r="W12" s="316">
        <v>492040488440.04102</v>
      </c>
      <c r="X12" s="216"/>
      <c r="Y12" s="308">
        <f t="shared" si="0"/>
        <v>4.1558556053506654E-2</v>
      </c>
      <c r="Z12" s="188"/>
    </row>
    <row r="13" spans="1:27" ht="46.5" customHeight="1" x14ac:dyDescent="0.4">
      <c r="A13" s="297" t="s">
        <v>93</v>
      </c>
      <c r="B13" s="14"/>
      <c r="C13" s="55">
        <v>7265377</v>
      </c>
      <c r="D13" s="55"/>
      <c r="E13" s="55">
        <v>323136812770</v>
      </c>
      <c r="F13" s="55"/>
      <c r="G13" s="55">
        <v>324515532512.55603</v>
      </c>
      <c r="H13" s="55"/>
      <c r="I13" s="55">
        <v>1154405</v>
      </c>
      <c r="J13" s="55"/>
      <c r="K13" s="55">
        <v>49973008267</v>
      </c>
      <c r="L13" s="55"/>
      <c r="M13" s="55">
        <v>-31443</v>
      </c>
      <c r="N13" s="55"/>
      <c r="O13" s="55">
        <v>1344880808</v>
      </c>
      <c r="P13" s="55"/>
      <c r="Q13" s="316">
        <f t="shared" si="1"/>
        <v>8388339</v>
      </c>
      <c r="R13" s="55">
        <v>0</v>
      </c>
      <c r="S13" s="316">
        <v>42320</v>
      </c>
      <c r="T13" s="267"/>
      <c r="U13" s="316">
        <v>371715220279</v>
      </c>
      <c r="V13" s="316"/>
      <c r="W13" s="316">
        <v>354724710655.07501</v>
      </c>
      <c r="X13" s="216"/>
      <c r="Y13" s="370">
        <f t="shared" si="0"/>
        <v>2.9960637625696677E-2</v>
      </c>
      <c r="Z13" s="188"/>
    </row>
    <row r="14" spans="1:27" ht="47.25" customHeight="1" x14ac:dyDescent="0.4">
      <c r="A14" s="297" t="s">
        <v>94</v>
      </c>
      <c r="B14" s="14"/>
      <c r="C14" s="55">
        <v>47709340</v>
      </c>
      <c r="D14" s="55"/>
      <c r="E14" s="55">
        <v>1124436184836</v>
      </c>
      <c r="F14" s="55"/>
      <c r="G14" s="55">
        <v>1014530834666.95</v>
      </c>
      <c r="H14" s="55"/>
      <c r="I14" s="55">
        <v>3858152</v>
      </c>
      <c r="J14" s="55"/>
      <c r="K14" s="55">
        <v>78254484692</v>
      </c>
      <c r="L14" s="55"/>
      <c r="M14" s="55">
        <v>-111425</v>
      </c>
      <c r="N14" s="55"/>
      <c r="O14" s="55">
        <v>2207773462</v>
      </c>
      <c r="P14" s="55"/>
      <c r="Q14" s="316">
        <f t="shared" si="1"/>
        <v>51456067</v>
      </c>
      <c r="R14" s="55">
        <v>0</v>
      </c>
      <c r="S14" s="316">
        <v>19238</v>
      </c>
      <c r="T14" s="55"/>
      <c r="U14" s="316">
        <v>1200084491385</v>
      </c>
      <c r="V14" s="316"/>
      <c r="W14" s="316">
        <v>989159483965.12097</v>
      </c>
      <c r="X14" s="216"/>
      <c r="Y14" s="308">
        <f t="shared" si="0"/>
        <v>8.35460512417395E-2</v>
      </c>
      <c r="Z14" s="188"/>
    </row>
    <row r="15" spans="1:27" ht="64.5" customHeight="1" x14ac:dyDescent="0.4">
      <c r="A15" s="297" t="s">
        <v>95</v>
      </c>
      <c r="B15" s="14"/>
      <c r="C15" s="55">
        <v>48542951</v>
      </c>
      <c r="D15" s="55"/>
      <c r="E15" s="55">
        <v>815812823717</v>
      </c>
      <c r="F15" s="55"/>
      <c r="G15" s="55">
        <v>732441481194.32397</v>
      </c>
      <c r="H15" s="55"/>
      <c r="I15" s="55">
        <v>8829196</v>
      </c>
      <c r="J15" s="55"/>
      <c r="K15" s="55">
        <v>125742492396</v>
      </c>
      <c r="L15" s="55"/>
      <c r="M15" s="55">
        <v>-2671670</v>
      </c>
      <c r="N15" s="55"/>
      <c r="O15" s="55">
        <v>37805405761</v>
      </c>
      <c r="P15" s="55"/>
      <c r="Q15" s="316">
        <f t="shared" si="1"/>
        <v>54700477</v>
      </c>
      <c r="R15" s="55">
        <v>0</v>
      </c>
      <c r="S15" s="316">
        <v>14030</v>
      </c>
      <c r="T15" s="267"/>
      <c r="U15" s="316">
        <v>897436284611</v>
      </c>
      <c r="V15" s="316"/>
      <c r="W15" s="316">
        <v>766864432063.84399</v>
      </c>
      <c r="X15" s="216"/>
      <c r="Y15" s="308">
        <f t="shared" si="0"/>
        <v>6.4770642323369265E-2</v>
      </c>
      <c r="Z15" s="188"/>
    </row>
    <row r="16" spans="1:27" ht="73.5" customHeight="1" x14ac:dyDescent="0.4">
      <c r="A16" s="297" t="s">
        <v>96</v>
      </c>
      <c r="B16" s="14"/>
      <c r="C16" s="55">
        <v>84745016</v>
      </c>
      <c r="D16" s="55"/>
      <c r="E16" s="55">
        <v>1197740991001</v>
      </c>
      <c r="F16" s="55"/>
      <c r="G16" s="55">
        <v>1039369804535.95</v>
      </c>
      <c r="H16" s="55"/>
      <c r="I16" s="55">
        <v>10726534</v>
      </c>
      <c r="J16" s="55"/>
      <c r="K16" s="55">
        <v>132671041712</v>
      </c>
      <c r="L16" s="55"/>
      <c r="M16" s="55">
        <v>-14940825</v>
      </c>
      <c r="N16" s="55"/>
      <c r="O16" s="55">
        <v>186736804160</v>
      </c>
      <c r="P16" s="55"/>
      <c r="Q16" s="316">
        <f t="shared" si="1"/>
        <v>80530725</v>
      </c>
      <c r="R16" s="55"/>
      <c r="S16" s="316">
        <v>12336</v>
      </c>
      <c r="T16" s="55"/>
      <c r="U16" s="316">
        <v>1120950130541</v>
      </c>
      <c r="V16" s="316"/>
      <c r="W16" s="316">
        <v>992672019062.06396</v>
      </c>
      <c r="X16" s="216"/>
      <c r="Y16" s="308">
        <f t="shared" si="0"/>
        <v>8.3842725784070385E-2</v>
      </c>
      <c r="Z16" s="188"/>
    </row>
    <row r="17" spans="1:27" ht="51.75" customHeight="1" x14ac:dyDescent="0.4">
      <c r="A17" s="297" t="s">
        <v>97</v>
      </c>
      <c r="B17" s="14"/>
      <c r="C17" s="55">
        <v>2998120</v>
      </c>
      <c r="D17" s="55"/>
      <c r="E17" s="55">
        <v>111876433590</v>
      </c>
      <c r="F17" s="55"/>
      <c r="G17" s="55">
        <v>108401526259.69901</v>
      </c>
      <c r="H17" s="55"/>
      <c r="I17" s="55">
        <v>2723383</v>
      </c>
      <c r="J17" s="55"/>
      <c r="K17" s="55">
        <v>112493491645</v>
      </c>
      <c r="L17" s="55"/>
      <c r="M17" s="55">
        <v>-2095489</v>
      </c>
      <c r="N17" s="55"/>
      <c r="O17" s="55">
        <v>84297115059</v>
      </c>
      <c r="P17" s="55"/>
      <c r="Q17" s="316">
        <f t="shared" si="1"/>
        <v>3626014</v>
      </c>
      <c r="R17" s="55">
        <v>0</v>
      </c>
      <c r="S17" s="316">
        <v>42888</v>
      </c>
      <c r="T17" s="267"/>
      <c r="U17" s="316">
        <v>145163627678</v>
      </c>
      <c r="V17" s="316"/>
      <c r="W17" s="316">
        <v>155394298940.79199</v>
      </c>
      <c r="X17" s="216"/>
      <c r="Y17" s="308">
        <f t="shared" si="0"/>
        <v>1.3124860320744168E-2</v>
      </c>
      <c r="Z17" s="188"/>
    </row>
    <row r="18" spans="1:27" ht="43.5" customHeight="1" x14ac:dyDescent="0.4">
      <c r="A18" s="157" t="s">
        <v>98</v>
      </c>
      <c r="B18" s="14"/>
      <c r="C18" s="55">
        <v>22406775</v>
      </c>
      <c r="D18" s="55"/>
      <c r="E18" s="55">
        <v>343656107122</v>
      </c>
      <c r="F18" s="55"/>
      <c r="G18" s="55">
        <f>334950597930.96-5</f>
        <v>334950597925.96002</v>
      </c>
      <c r="H18" s="55"/>
      <c r="I18" s="55">
        <v>10861736</v>
      </c>
      <c r="J18" s="55"/>
      <c r="K18" s="55">
        <v>160330723305</v>
      </c>
      <c r="L18" s="55"/>
      <c r="M18" s="55">
        <v>-2404513</v>
      </c>
      <c r="N18" s="55"/>
      <c r="O18" s="55">
        <v>37109525213</v>
      </c>
      <c r="P18" s="55"/>
      <c r="Q18" s="316">
        <f t="shared" si="1"/>
        <v>30863998</v>
      </c>
      <c r="R18" s="55"/>
      <c r="S18" s="55">
        <v>15210</v>
      </c>
      <c r="T18" s="55"/>
      <c r="U18" s="316">
        <v>467599365739</v>
      </c>
      <c r="V18" s="316"/>
      <c r="W18" s="316">
        <f>469084634108.719-4</f>
        <v>469084634104.71899</v>
      </c>
      <c r="X18" s="216"/>
      <c r="Y18" s="370">
        <f t="shared" si="0"/>
        <v>3.9619666507698742E-2</v>
      </c>
      <c r="Z18" s="188"/>
    </row>
    <row r="19" spans="1:27" ht="42.75" customHeight="1" thickBot="1" x14ac:dyDescent="0.5">
      <c r="A19" s="269" t="s">
        <v>80</v>
      </c>
      <c r="B19" s="121"/>
      <c r="C19" s="94">
        <f>SUM(C11:C18)</f>
        <v>935843844</v>
      </c>
      <c r="D19" s="93">
        <f>SUM(D11:D18)</f>
        <v>0</v>
      </c>
      <c r="E19" s="94">
        <f>SUM(E11:E18)</f>
        <v>13591416923271</v>
      </c>
      <c r="F19" s="93"/>
      <c r="G19" s="94">
        <f>SUM(G11:G18)</f>
        <v>12259186121739.992</v>
      </c>
      <c r="H19" s="93"/>
      <c r="I19" s="94">
        <f>SUM(I11:I18)</f>
        <v>125399555</v>
      </c>
      <c r="J19" s="94"/>
      <c r="K19" s="94">
        <f>SUM(K11:K18)</f>
        <v>1599998512432</v>
      </c>
      <c r="L19" s="93">
        <f>SUM(L11:L18)</f>
        <v>0</v>
      </c>
      <c r="M19" s="94">
        <f>SUM(M11:M18)</f>
        <v>-64092330</v>
      </c>
      <c r="N19" s="94"/>
      <c r="O19" s="94">
        <f>SUM(O11:O18)</f>
        <v>802594278548</v>
      </c>
      <c r="P19" s="93"/>
      <c r="Q19" s="318">
        <f>SUM(Q11:Q18)</f>
        <v>997151069</v>
      </c>
      <c r="R19" s="93">
        <f>SUM(R11:R18)</f>
        <v>0</v>
      </c>
      <c r="S19" s="140"/>
      <c r="T19" s="93"/>
      <c r="U19" s="94">
        <f>SUM(U11:U18)</f>
        <v>14281774895911</v>
      </c>
      <c r="V19" s="93"/>
      <c r="W19" s="361">
        <f>SUM(W11:W18)</f>
        <v>11818094894830.504</v>
      </c>
      <c r="X19" s="93"/>
      <c r="Y19" s="309">
        <f>SUM(Y11:Y18)</f>
        <v>0.99817590355132735</v>
      </c>
      <c r="AA19" s="83"/>
    </row>
    <row r="20" spans="1:27" ht="17.25" customHeight="1" thickTop="1" x14ac:dyDescent="0.45">
      <c r="B20" s="121"/>
      <c r="E20" s="298"/>
      <c r="I20" s="55"/>
      <c r="J20" s="55"/>
      <c r="Q20" s="156"/>
      <c r="U20" s="156"/>
      <c r="W20" s="160"/>
    </row>
    <row r="21" spans="1:27" x14ac:dyDescent="0.4">
      <c r="D21" s="81"/>
      <c r="E21" s="296"/>
      <c r="F21" s="81"/>
      <c r="G21" s="354"/>
      <c r="I21" s="160"/>
      <c r="J21" s="160"/>
      <c r="K21" s="152"/>
      <c r="M21" s="156"/>
      <c r="N21" s="156"/>
      <c r="O21" s="156"/>
      <c r="Q21" s="295"/>
      <c r="U21" s="152"/>
      <c r="W21" s="362"/>
    </row>
    <row r="22" spans="1:27" ht="17.25" x14ac:dyDescent="0.4">
      <c r="D22" s="141"/>
      <c r="E22" s="295"/>
      <c r="F22" s="141"/>
      <c r="G22" s="304"/>
      <c r="H22" s="124"/>
      <c r="I22" s="124"/>
      <c r="J22" s="124"/>
      <c r="K22" s="122"/>
      <c r="L22" s="122"/>
      <c r="M22" s="125"/>
      <c r="N22" s="125"/>
      <c r="O22" s="125"/>
      <c r="P22" s="142"/>
      <c r="Q22" s="89"/>
      <c r="R22" s="142"/>
      <c r="S22" s="142"/>
      <c r="T22" s="124"/>
      <c r="U22" s="141"/>
      <c r="V22" s="142"/>
      <c r="W22" s="363"/>
    </row>
    <row r="23" spans="1:27" x14ac:dyDescent="0.4">
      <c r="A23" s="21"/>
      <c r="B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</row>
    <row r="24" spans="1:27" x14ac:dyDescent="0.4">
      <c r="A24" s="21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21"/>
      <c r="Y24" s="21"/>
    </row>
    <row r="25" spans="1:27" x14ac:dyDescent="0.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7" x14ac:dyDescent="0.4">
      <c r="G26" s="152"/>
      <c r="I26" s="160"/>
      <c r="J26" s="160"/>
      <c r="K26" s="148"/>
      <c r="L26" s="81"/>
      <c r="M26" s="153"/>
      <c r="N26" s="153"/>
      <c r="O26" s="152"/>
      <c r="P26" s="17"/>
      <c r="Q26" s="81"/>
      <c r="R26" s="17"/>
      <c r="S26" s="147"/>
      <c r="U26" s="148"/>
      <c r="V26" s="17"/>
      <c r="W26" s="152"/>
    </row>
    <row r="27" spans="1:27" x14ac:dyDescent="0.4">
      <c r="I27" s="152"/>
      <c r="J27" s="152"/>
      <c r="K27" s="81"/>
      <c r="L27" s="81"/>
      <c r="M27" s="143"/>
      <c r="N27" s="143"/>
      <c r="O27" s="152"/>
      <c r="P27" s="17"/>
      <c r="Q27" s="81"/>
      <c r="R27" s="17"/>
      <c r="S27" s="147"/>
      <c r="U27" s="148"/>
      <c r="V27" s="17"/>
      <c r="W27" s="17"/>
    </row>
    <row r="28" spans="1:27" x14ac:dyDescent="0.4">
      <c r="K28" s="81"/>
      <c r="L28" s="81"/>
      <c r="M28" s="81"/>
      <c r="N28" s="81"/>
      <c r="O28" s="152"/>
      <c r="P28" s="17"/>
      <c r="Q28" s="81"/>
      <c r="R28" s="17"/>
      <c r="S28" s="17"/>
      <c r="U28" s="81"/>
      <c r="V28" s="17"/>
      <c r="W28" s="17"/>
    </row>
    <row r="29" spans="1:27" x14ac:dyDescent="0.4">
      <c r="K29" s="81"/>
      <c r="L29" s="81"/>
      <c r="M29" s="153"/>
      <c r="N29" s="153"/>
      <c r="O29" s="81"/>
      <c r="P29" s="17"/>
      <c r="Q29" s="81"/>
      <c r="R29" s="17"/>
      <c r="S29" s="17"/>
    </row>
    <row r="30" spans="1:27" x14ac:dyDescent="0.4">
      <c r="K30" s="81"/>
      <c r="L30" s="81"/>
      <c r="M30" s="153"/>
      <c r="N30" s="153"/>
      <c r="O30" s="143"/>
    </row>
    <row r="31" spans="1:27" x14ac:dyDescent="0.4">
      <c r="M31" s="152"/>
      <c r="N31" s="152"/>
    </row>
    <row r="32" spans="1:27" x14ac:dyDescent="0.4">
      <c r="M32" s="156"/>
      <c r="N32" s="156"/>
    </row>
    <row r="33" spans="13:14" x14ac:dyDescent="0.4">
      <c r="M33" s="123"/>
      <c r="N33" s="123"/>
    </row>
  </sheetData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0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Q12" sqref="Q12:Q13"/>
    </sheetView>
  </sheetViews>
  <sheetFormatPr defaultRowHeight="15" x14ac:dyDescent="0.2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 x14ac:dyDescent="0.6">
      <c r="A1" s="392" t="str">
        <f>Sheet1!L4</f>
        <v>صندوق سرمایه‌گذاری اختصاصی بازارگردانی خبرگان اهداف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74"/>
      <c r="Y1" s="374"/>
      <c r="Z1" s="345"/>
    </row>
    <row r="2" spans="1:26" ht="24" x14ac:dyDescent="0.6">
      <c r="A2" s="392" t="s">
        <v>60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74"/>
      <c r="Y2" s="374"/>
      <c r="Z2" s="345"/>
    </row>
    <row r="3" spans="1:26" ht="24" x14ac:dyDescent="0.6">
      <c r="A3" s="392" t="str">
        <f>Sheet1!L5</f>
        <v>برای دوره یک ماهه منتهی به 31 اردیبهشت ماه 1400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74"/>
      <c r="Y3" s="374"/>
      <c r="Z3" s="345"/>
    </row>
    <row r="4" spans="1:26" ht="31.5" customHeight="1" x14ac:dyDescent="0.25">
      <c r="A4" s="401" t="s">
        <v>86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355"/>
    </row>
    <row r="5" spans="1:26" ht="19.5" x14ac:dyDescent="0.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</row>
    <row r="6" spans="1:26" ht="20.25" thickBot="1" x14ac:dyDescent="0.55000000000000004">
      <c r="A6" s="393" t="s">
        <v>26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27"/>
      <c r="O6" s="395"/>
      <c r="P6" s="395"/>
      <c r="Q6" s="395"/>
      <c r="R6" s="395"/>
      <c r="S6" s="395"/>
      <c r="T6" s="326"/>
      <c r="U6" s="400"/>
      <c r="V6" s="400"/>
      <c r="W6" s="400"/>
      <c r="X6" s="400"/>
      <c r="Y6" s="400"/>
      <c r="Z6" s="400"/>
    </row>
    <row r="7" spans="1:26" ht="21" x14ac:dyDescent="0.55000000000000004">
      <c r="A7" s="395" t="s">
        <v>27</v>
      </c>
      <c r="B7" s="327"/>
      <c r="C7" s="403" t="s">
        <v>10</v>
      </c>
      <c r="D7" s="327"/>
      <c r="E7" s="404" t="s">
        <v>9</v>
      </c>
      <c r="F7" s="326"/>
      <c r="G7" s="402" t="s">
        <v>38</v>
      </c>
      <c r="H7" s="327"/>
      <c r="I7" s="403" t="s">
        <v>30</v>
      </c>
      <c r="J7" s="327"/>
      <c r="K7" s="404" t="s">
        <v>8</v>
      </c>
      <c r="L7" s="403"/>
      <c r="M7" s="404" t="s">
        <v>7</v>
      </c>
      <c r="N7" s="327"/>
      <c r="O7" s="396"/>
      <c r="P7" s="395"/>
      <c r="Q7" s="395"/>
      <c r="R7" s="395"/>
      <c r="S7" s="341"/>
      <c r="T7" s="327"/>
      <c r="U7" s="394"/>
      <c r="V7" s="394"/>
      <c r="W7" s="394"/>
      <c r="X7" s="329"/>
      <c r="Y7" s="394"/>
      <c r="Z7" s="394"/>
    </row>
    <row r="8" spans="1:26" ht="35.25" customHeight="1" thickBot="1" x14ac:dyDescent="0.6">
      <c r="A8" s="393"/>
      <c r="B8" s="327"/>
      <c r="C8" s="405"/>
      <c r="D8" s="327"/>
      <c r="E8" s="405"/>
      <c r="F8" s="342"/>
      <c r="G8" s="393"/>
      <c r="H8" s="327"/>
      <c r="I8" s="405"/>
      <c r="J8" s="327"/>
      <c r="K8" s="405"/>
      <c r="L8" s="404"/>
      <c r="M8" s="405"/>
      <c r="N8" s="327"/>
      <c r="O8" s="396"/>
      <c r="P8" s="395"/>
      <c r="Q8" s="395"/>
      <c r="R8" s="395"/>
      <c r="S8" s="341"/>
      <c r="T8" s="327"/>
      <c r="U8" s="329"/>
      <c r="V8" s="329"/>
      <c r="W8" s="326"/>
      <c r="X8" s="329"/>
      <c r="Y8" s="329"/>
      <c r="Z8" s="329"/>
    </row>
    <row r="9" spans="1:26" ht="32.25" customHeight="1" x14ac:dyDescent="0.55000000000000004">
      <c r="A9" s="317"/>
      <c r="B9" s="320"/>
      <c r="C9" s="315"/>
      <c r="D9" s="320"/>
      <c r="E9" s="315"/>
      <c r="F9" s="315"/>
      <c r="G9" s="320"/>
      <c r="H9" s="320"/>
      <c r="I9" s="315"/>
      <c r="J9" s="320"/>
      <c r="K9" s="344"/>
      <c r="L9" s="344"/>
      <c r="M9" s="344"/>
      <c r="N9" s="327"/>
      <c r="O9" s="312"/>
      <c r="P9" s="327"/>
      <c r="Q9" s="327"/>
      <c r="R9" s="327"/>
      <c r="S9" s="341"/>
      <c r="T9" s="327"/>
      <c r="U9" s="329"/>
      <c r="V9" s="329"/>
      <c r="W9" s="326"/>
      <c r="X9" s="329"/>
      <c r="Y9" s="329"/>
      <c r="Z9" s="329"/>
    </row>
    <row r="10" spans="1:26" ht="21" x14ac:dyDescent="0.55000000000000004">
      <c r="A10" s="327"/>
      <c r="B10" s="327"/>
      <c r="C10" s="326"/>
      <c r="D10" s="327"/>
      <c r="E10" s="326"/>
      <c r="F10" s="326"/>
      <c r="G10" s="327"/>
      <c r="H10" s="327"/>
      <c r="I10" s="326"/>
      <c r="J10" s="327"/>
      <c r="K10" s="326"/>
      <c r="L10" s="326"/>
      <c r="M10" s="326"/>
      <c r="N10" s="327"/>
      <c r="O10" s="312"/>
      <c r="P10" s="327"/>
      <c r="Q10" s="327"/>
      <c r="R10" s="327"/>
      <c r="S10" s="341"/>
      <c r="T10" s="327"/>
      <c r="U10" s="329"/>
      <c r="V10" s="329"/>
      <c r="W10" s="326"/>
      <c r="X10" s="329"/>
      <c r="Y10" s="329"/>
    </row>
    <row r="11" spans="1:26" ht="20.25" customHeight="1" thickBot="1" x14ac:dyDescent="0.3">
      <c r="A11" s="333"/>
      <c r="B11" s="327"/>
      <c r="C11" s="327"/>
      <c r="D11" s="327"/>
      <c r="E11" s="393" t="s">
        <v>125</v>
      </c>
      <c r="F11" s="393"/>
      <c r="G11" s="393"/>
      <c r="H11" s="327"/>
      <c r="I11" s="393" t="s">
        <v>11</v>
      </c>
      <c r="J11" s="393"/>
      <c r="K11" s="393"/>
      <c r="L11" s="393"/>
      <c r="M11" s="393"/>
      <c r="N11" s="393"/>
      <c r="O11" s="393"/>
      <c r="P11" s="323"/>
      <c r="Q11" s="393" t="s">
        <v>128</v>
      </c>
      <c r="R11" s="393"/>
      <c r="S11" s="393"/>
      <c r="T11" s="393"/>
      <c r="U11" s="393"/>
      <c r="V11" s="393"/>
      <c r="W11" s="393"/>
      <c r="X11" s="393"/>
      <c r="Y11" s="393"/>
    </row>
    <row r="12" spans="1:26" ht="19.5" customHeight="1" x14ac:dyDescent="0.25">
      <c r="A12" s="395" t="s">
        <v>27</v>
      </c>
      <c r="B12" s="327"/>
      <c r="C12" s="406" t="s">
        <v>3</v>
      </c>
      <c r="D12" s="402"/>
      <c r="E12" s="402" t="s">
        <v>0</v>
      </c>
      <c r="F12" s="343"/>
      <c r="G12" s="402" t="s">
        <v>28</v>
      </c>
      <c r="H12" s="327"/>
      <c r="I12" s="394" t="s">
        <v>4</v>
      </c>
      <c r="J12" s="394"/>
      <c r="K12" s="394"/>
      <c r="L12" s="394" t="s">
        <v>5</v>
      </c>
      <c r="M12" s="394"/>
      <c r="N12" s="394"/>
      <c r="O12" s="394"/>
      <c r="P12" s="327"/>
      <c r="Q12" s="395" t="s">
        <v>3</v>
      </c>
      <c r="R12" s="327"/>
      <c r="S12" s="395" t="s">
        <v>39</v>
      </c>
      <c r="T12" s="327"/>
      <c r="U12" s="395" t="s">
        <v>0</v>
      </c>
      <c r="V12" s="327"/>
      <c r="W12" s="396" t="s">
        <v>28</v>
      </c>
      <c r="X12" s="327"/>
      <c r="Y12" s="398" t="s">
        <v>79</v>
      </c>
    </row>
    <row r="13" spans="1:26" ht="20.25" thickBot="1" x14ac:dyDescent="0.3">
      <c r="A13" s="393"/>
      <c r="B13" s="327"/>
      <c r="C13" s="397"/>
      <c r="D13" s="395"/>
      <c r="E13" s="393"/>
      <c r="F13" s="335"/>
      <c r="G13" s="393"/>
      <c r="H13" s="327"/>
      <c r="I13" s="324" t="s">
        <v>3</v>
      </c>
      <c r="J13" s="326"/>
      <c r="K13" s="324" t="s">
        <v>0</v>
      </c>
      <c r="L13" s="329"/>
      <c r="M13" s="324" t="s">
        <v>3</v>
      </c>
      <c r="N13" s="329"/>
      <c r="O13" s="334" t="s">
        <v>59</v>
      </c>
      <c r="P13" s="327"/>
      <c r="Q13" s="393"/>
      <c r="R13" s="327"/>
      <c r="S13" s="393"/>
      <c r="T13" s="327"/>
      <c r="U13" s="393"/>
      <c r="V13" s="335"/>
      <c r="W13" s="397"/>
      <c r="X13" s="327"/>
      <c r="Y13" s="399"/>
    </row>
    <row r="14" spans="1:26" ht="19.5" x14ac:dyDescent="0.25">
      <c r="A14" s="327"/>
      <c r="B14" s="327"/>
      <c r="C14" s="312"/>
      <c r="D14" s="327"/>
      <c r="E14" s="320" t="s">
        <v>85</v>
      </c>
      <c r="F14" s="320"/>
      <c r="G14" s="320" t="s">
        <v>85</v>
      </c>
      <c r="H14" s="320"/>
      <c r="I14" s="314"/>
      <c r="J14" s="315"/>
      <c r="K14" s="320" t="s">
        <v>85</v>
      </c>
      <c r="L14" s="314"/>
      <c r="M14" s="314"/>
      <c r="N14" s="314"/>
      <c r="O14" s="320" t="s">
        <v>85</v>
      </c>
      <c r="P14" s="320"/>
      <c r="Q14" s="320"/>
      <c r="R14" s="320"/>
      <c r="S14" s="320" t="s">
        <v>85</v>
      </c>
      <c r="T14" s="320"/>
      <c r="U14" s="320" t="s">
        <v>85</v>
      </c>
      <c r="V14" s="320"/>
      <c r="W14" s="320" t="s">
        <v>85</v>
      </c>
      <c r="X14" s="327"/>
      <c r="Y14" s="339"/>
    </row>
    <row r="15" spans="1:26" ht="22.5" customHeight="1" x14ac:dyDescent="0.25">
      <c r="A15" s="356"/>
      <c r="B15" s="347"/>
      <c r="C15" s="358">
        <v>0</v>
      </c>
      <c r="D15" s="358">
        <v>0</v>
      </c>
      <c r="E15" s="358">
        <v>0</v>
      </c>
      <c r="F15" s="358">
        <v>0</v>
      </c>
      <c r="G15" s="358">
        <v>0</v>
      </c>
      <c r="H15" s="357"/>
      <c r="I15" s="358">
        <v>0</v>
      </c>
      <c r="J15" s="315"/>
      <c r="K15" s="358">
        <v>0</v>
      </c>
      <c r="L15" s="357">
        <v>0</v>
      </c>
      <c r="M15" s="358">
        <v>0</v>
      </c>
      <c r="N15" s="358">
        <v>0</v>
      </c>
      <c r="O15" s="358">
        <v>0</v>
      </c>
      <c r="P15" s="357"/>
      <c r="Q15" s="358">
        <f>C15+I15-M15</f>
        <v>0</v>
      </c>
      <c r="R15" s="357"/>
      <c r="S15" s="358">
        <v>0</v>
      </c>
      <c r="T15" s="357"/>
      <c r="U15" s="358">
        <v>0</v>
      </c>
      <c r="V15" s="357"/>
      <c r="W15" s="358">
        <v>0</v>
      </c>
      <c r="X15" s="359"/>
      <c r="Y15" s="348">
        <f>W15/'[1] سهام'!$Y$2</f>
        <v>0</v>
      </c>
    </row>
    <row r="16" spans="1:26" ht="34.5" customHeight="1" thickBot="1" x14ac:dyDescent="0.3">
      <c r="A16" s="333" t="s">
        <v>2</v>
      </c>
      <c r="B16" s="327"/>
      <c r="C16" s="365">
        <f>SUM(C15)</f>
        <v>0</v>
      </c>
      <c r="D16" s="366"/>
      <c r="E16" s="365">
        <f>SUM(E15)</f>
        <v>0</v>
      </c>
      <c r="F16" s="358"/>
      <c r="G16" s="365">
        <f>SUM(G15)</f>
        <v>0</v>
      </c>
      <c r="H16" s="358"/>
      <c r="I16" s="365">
        <f>SUM(I15)</f>
        <v>0</v>
      </c>
      <c r="J16" s="367"/>
      <c r="K16" s="365">
        <f>SUM(K15)</f>
        <v>0</v>
      </c>
      <c r="L16" s="358">
        <v>0</v>
      </c>
      <c r="M16" s="365">
        <f>SUM(M15)</f>
        <v>0</v>
      </c>
      <c r="N16" s="358">
        <v>0</v>
      </c>
      <c r="O16" s="365">
        <f>SUM(O15)</f>
        <v>0</v>
      </c>
      <c r="P16" s="358" t="e">
        <f>SUM(#REF!)</f>
        <v>#REF!</v>
      </c>
      <c r="Q16" s="365">
        <f>SUM(Q15)</f>
        <v>0</v>
      </c>
      <c r="R16" s="357" t="e">
        <f>SUM(#REF!)</f>
        <v>#REF!</v>
      </c>
      <c r="S16" s="357"/>
      <c r="T16" s="357" t="e">
        <f>SUM(#REF!)</f>
        <v>#REF!</v>
      </c>
      <c r="U16" s="365">
        <f>SUM(U15)</f>
        <v>0</v>
      </c>
      <c r="V16" s="358" t="e">
        <f>SUM(#REF!)</f>
        <v>#REF!</v>
      </c>
      <c r="W16" s="365">
        <f>SUM(W15)</f>
        <v>0</v>
      </c>
      <c r="X16" s="336"/>
      <c r="Y16" s="340">
        <f>SUM(Y15)</f>
        <v>0</v>
      </c>
    </row>
    <row r="17" spans="1:14" ht="18.75" thickTop="1" x14ac:dyDescent="0.25">
      <c r="F17" s="357"/>
      <c r="H17" s="357"/>
      <c r="J17" s="315"/>
      <c r="L17" s="357">
        <v>0</v>
      </c>
      <c r="N17" s="358">
        <v>0</v>
      </c>
    </row>
    <row r="18" spans="1:14" ht="18" x14ac:dyDescent="0.25">
      <c r="F18" s="357"/>
      <c r="H18" s="357"/>
      <c r="J18" s="315"/>
      <c r="L18" s="357">
        <v>0</v>
      </c>
      <c r="N18" s="358">
        <v>0</v>
      </c>
    </row>
    <row r="19" spans="1:14" ht="18" x14ac:dyDescent="0.25">
      <c r="H19" s="357"/>
      <c r="J19" s="315"/>
      <c r="L19" s="357">
        <v>0</v>
      </c>
    </row>
    <row r="20" spans="1:14" ht="18" x14ac:dyDescent="0.25">
      <c r="H20" s="357"/>
      <c r="J20" s="315"/>
    </row>
    <row r="29" spans="1:14" ht="19.5" x14ac:dyDescent="0.25">
      <c r="A29" s="319"/>
      <c r="B29" s="328"/>
      <c r="C29" s="322"/>
      <c r="D29" s="322"/>
      <c r="E29" s="322"/>
      <c r="F29" s="322"/>
      <c r="G29" s="322"/>
      <c r="H29" s="322"/>
      <c r="I29" s="328"/>
      <c r="J29" s="322"/>
    </row>
    <row r="30" spans="1:14" ht="19.5" x14ac:dyDescent="0.25">
      <c r="A30" s="319"/>
      <c r="B30" s="328"/>
      <c r="C30" s="322"/>
      <c r="D30" s="322"/>
      <c r="E30" s="322"/>
      <c r="F30" s="322"/>
      <c r="G30" s="322"/>
      <c r="H30" s="322"/>
      <c r="I30" s="328"/>
      <c r="J30" s="322"/>
    </row>
    <row r="31" spans="1:14" ht="19.5" x14ac:dyDescent="0.25">
      <c r="A31" s="319"/>
      <c r="B31" s="328"/>
      <c r="C31" s="322"/>
      <c r="D31" s="322"/>
      <c r="E31" s="322"/>
      <c r="F31" s="322"/>
      <c r="G31" s="322"/>
      <c r="H31" s="322"/>
      <c r="I31" s="328"/>
      <c r="J31" s="322"/>
    </row>
    <row r="32" spans="1:14" ht="19.5" x14ac:dyDescent="0.25">
      <c r="A32" s="319"/>
      <c r="B32" s="328"/>
      <c r="C32" s="322"/>
      <c r="D32" s="322"/>
      <c r="E32" s="322"/>
      <c r="F32" s="322"/>
      <c r="G32" s="322"/>
      <c r="H32" s="322"/>
      <c r="I32" s="328"/>
      <c r="J32" s="322"/>
    </row>
    <row r="33" spans="1:10" ht="19.5" x14ac:dyDescent="0.25">
      <c r="A33" s="319"/>
      <c r="B33" s="328"/>
      <c r="C33" s="322"/>
      <c r="D33" s="322"/>
      <c r="E33" s="322"/>
      <c r="F33" s="322"/>
      <c r="G33" s="322"/>
      <c r="H33" s="322"/>
      <c r="I33" s="328"/>
      <c r="J33" s="322"/>
    </row>
    <row r="34" spans="1:10" ht="19.5" x14ac:dyDescent="0.25">
      <c r="A34" s="319"/>
      <c r="B34" s="328"/>
      <c r="C34" s="322"/>
      <c r="D34" s="322"/>
      <c r="E34" s="322"/>
      <c r="F34" s="322"/>
      <c r="G34" s="322"/>
      <c r="H34" s="322"/>
      <c r="I34" s="328"/>
      <c r="J34" s="322"/>
    </row>
    <row r="35" spans="1:10" ht="19.5" x14ac:dyDescent="0.25">
      <c r="A35" s="319"/>
      <c r="B35" s="328"/>
      <c r="C35" s="322"/>
      <c r="D35" s="322"/>
      <c r="E35" s="322"/>
      <c r="F35" s="322"/>
      <c r="G35" s="322"/>
      <c r="H35" s="322"/>
      <c r="I35" s="328"/>
      <c r="J35" s="322"/>
    </row>
    <row r="36" spans="1:10" ht="19.5" x14ac:dyDescent="0.25">
      <c r="A36" s="319"/>
      <c r="B36" s="328"/>
      <c r="C36" s="322"/>
      <c r="D36" s="322"/>
      <c r="E36" s="322"/>
      <c r="F36" s="322"/>
      <c r="G36" s="322"/>
      <c r="H36" s="322"/>
      <c r="I36" s="328"/>
      <c r="J36" s="322"/>
    </row>
    <row r="37" spans="1:10" ht="19.5" x14ac:dyDescent="0.25">
      <c r="A37" s="319"/>
      <c r="B37" s="328"/>
      <c r="C37" s="322"/>
      <c r="D37" s="322"/>
      <c r="E37" s="322"/>
      <c r="F37" s="322"/>
      <c r="G37" s="322"/>
      <c r="H37" s="322"/>
      <c r="I37" s="328"/>
      <c r="J37" s="322"/>
    </row>
    <row r="38" spans="1:10" ht="19.5" x14ac:dyDescent="0.25">
      <c r="A38" s="319"/>
      <c r="B38" s="328"/>
      <c r="C38" s="322"/>
      <c r="D38" s="322"/>
      <c r="E38" s="322"/>
      <c r="F38" s="322"/>
      <c r="G38" s="322"/>
      <c r="H38" s="322"/>
      <c r="I38" s="328"/>
      <c r="J38" s="322"/>
    </row>
    <row r="39" spans="1:10" ht="19.5" x14ac:dyDescent="0.25">
      <c r="A39" s="319"/>
      <c r="B39" s="328"/>
      <c r="C39" s="322"/>
      <c r="D39" s="322"/>
      <c r="E39" s="322"/>
      <c r="F39" s="322"/>
      <c r="G39" s="322"/>
      <c r="H39" s="322"/>
      <c r="I39" s="328"/>
      <c r="J39" s="322"/>
    </row>
    <row r="40" spans="1:10" ht="19.5" x14ac:dyDescent="0.25">
      <c r="A40" s="319"/>
      <c r="B40" s="328"/>
      <c r="C40" s="322"/>
      <c r="D40" s="322"/>
      <c r="E40" s="322"/>
      <c r="F40" s="322"/>
      <c r="G40" s="322"/>
      <c r="H40" s="322"/>
      <c r="I40" s="328"/>
      <c r="J40" s="322"/>
    </row>
    <row r="41" spans="1:10" ht="19.5" x14ac:dyDescent="0.25">
      <c r="A41" s="319"/>
      <c r="B41" s="328"/>
      <c r="C41" s="322"/>
      <c r="D41" s="322"/>
      <c r="E41" s="322"/>
      <c r="F41" s="322"/>
      <c r="G41" s="322"/>
      <c r="H41" s="322"/>
      <c r="I41" s="328"/>
      <c r="J41" s="322"/>
    </row>
    <row r="42" spans="1:10" ht="19.5" x14ac:dyDescent="0.25">
      <c r="A42" s="319"/>
      <c r="B42" s="328"/>
      <c r="C42" s="322"/>
      <c r="D42" s="322"/>
      <c r="E42" s="322"/>
      <c r="F42" s="322"/>
      <c r="G42" s="322"/>
      <c r="H42" s="322"/>
      <c r="I42" s="328"/>
      <c r="J42" s="322"/>
    </row>
    <row r="43" spans="1:10" ht="19.5" x14ac:dyDescent="0.25">
      <c r="A43" s="319"/>
      <c r="B43" s="328"/>
      <c r="C43" s="322"/>
      <c r="D43" s="322"/>
      <c r="E43" s="322"/>
      <c r="F43" s="322"/>
      <c r="G43" s="322"/>
      <c r="H43" s="322"/>
      <c r="I43" s="328"/>
      <c r="J43" s="322"/>
    </row>
    <row r="44" spans="1:10" ht="19.5" x14ac:dyDescent="0.25">
      <c r="A44" s="319"/>
      <c r="B44" s="328"/>
      <c r="C44" s="322"/>
      <c r="D44" s="322"/>
      <c r="E44" s="322"/>
      <c r="F44" s="322"/>
      <c r="G44" s="322"/>
      <c r="H44" s="322"/>
      <c r="I44" s="328"/>
      <c r="J44" s="322"/>
    </row>
    <row r="45" spans="1:10" ht="19.5" x14ac:dyDescent="0.25">
      <c r="A45" s="319"/>
      <c r="B45" s="328"/>
      <c r="C45" s="322"/>
      <c r="D45" s="322"/>
      <c r="E45" s="322"/>
      <c r="F45" s="322"/>
      <c r="G45" s="322"/>
      <c r="H45" s="322"/>
      <c r="I45" s="328"/>
      <c r="J45" s="322"/>
    </row>
    <row r="46" spans="1:10" ht="19.5" x14ac:dyDescent="0.25">
      <c r="A46" s="319"/>
      <c r="B46" s="328"/>
      <c r="C46" s="322"/>
      <c r="D46" s="322"/>
      <c r="E46" s="322"/>
      <c r="F46" s="322"/>
      <c r="G46" s="322"/>
      <c r="H46" s="322"/>
      <c r="I46" s="328"/>
      <c r="J46" s="322"/>
    </row>
    <row r="47" spans="1:10" ht="19.5" x14ac:dyDescent="0.25">
      <c r="A47" s="319"/>
      <c r="B47" s="328"/>
      <c r="C47" s="322"/>
      <c r="D47" s="322"/>
      <c r="E47" s="322"/>
      <c r="F47" s="322"/>
      <c r="G47" s="322"/>
      <c r="H47" s="322"/>
      <c r="I47" s="328"/>
      <c r="J47" s="322"/>
    </row>
    <row r="48" spans="1:10" ht="19.5" x14ac:dyDescent="0.25">
      <c r="A48" s="319"/>
      <c r="B48" s="328"/>
      <c r="C48" s="322"/>
      <c r="D48" s="322"/>
      <c r="E48" s="322"/>
      <c r="F48" s="322"/>
      <c r="G48" s="322"/>
      <c r="H48" s="322"/>
      <c r="I48" s="328"/>
      <c r="J48" s="322"/>
    </row>
    <row r="49" spans="1:10" ht="19.5" x14ac:dyDescent="0.25">
      <c r="A49" s="319"/>
      <c r="B49" s="328"/>
      <c r="C49" s="322"/>
      <c r="D49" s="322"/>
      <c r="E49" s="322"/>
      <c r="F49" s="322"/>
      <c r="G49" s="322"/>
      <c r="H49" s="322"/>
      <c r="I49" s="328"/>
      <c r="J49" s="322"/>
    </row>
    <row r="50" spans="1:10" ht="19.5" x14ac:dyDescent="0.25">
      <c r="A50" s="319"/>
      <c r="B50" s="328"/>
      <c r="C50" s="322"/>
      <c r="D50" s="322"/>
      <c r="E50" s="322"/>
      <c r="F50" s="322"/>
      <c r="G50" s="322"/>
      <c r="H50" s="322"/>
      <c r="I50" s="328"/>
      <c r="J50" s="322"/>
    </row>
    <row r="51" spans="1:10" ht="19.5" x14ac:dyDescent="0.25">
      <c r="A51" s="319"/>
      <c r="B51" s="328"/>
      <c r="C51" s="322"/>
      <c r="D51" s="322"/>
      <c r="E51" s="322"/>
      <c r="F51" s="322"/>
      <c r="G51" s="322"/>
      <c r="H51" s="322"/>
      <c r="I51" s="328"/>
      <c r="J51" s="322"/>
    </row>
    <row r="52" spans="1:10" ht="19.5" x14ac:dyDescent="0.25">
      <c r="A52" s="319"/>
      <c r="B52" s="328"/>
      <c r="C52" s="322"/>
      <c r="D52" s="322"/>
      <c r="E52" s="322"/>
      <c r="F52" s="322"/>
      <c r="G52" s="322"/>
      <c r="H52" s="322"/>
      <c r="I52" s="328"/>
      <c r="J52" s="322"/>
    </row>
    <row r="53" spans="1:10" ht="19.5" x14ac:dyDescent="0.25">
      <c r="A53" s="319"/>
      <c r="B53" s="328"/>
      <c r="C53" s="322"/>
      <c r="D53" s="322"/>
      <c r="E53" s="322"/>
      <c r="F53" s="322"/>
      <c r="G53" s="322"/>
      <c r="H53" s="322"/>
      <c r="I53" s="328"/>
      <c r="J53" s="322"/>
    </row>
    <row r="54" spans="1:10" ht="19.5" x14ac:dyDescent="0.25">
      <c r="A54" s="319"/>
      <c r="B54" s="328"/>
      <c r="C54" s="322"/>
      <c r="D54" s="322"/>
      <c r="E54" s="322"/>
      <c r="F54" s="322"/>
      <c r="G54" s="322"/>
      <c r="H54" s="322"/>
      <c r="I54" s="328"/>
      <c r="J54" s="322"/>
    </row>
    <row r="55" spans="1:10" ht="19.5" x14ac:dyDescent="0.25">
      <c r="A55" s="319"/>
      <c r="B55" s="328"/>
      <c r="C55" s="322"/>
      <c r="D55" s="322"/>
      <c r="E55" s="322"/>
      <c r="F55" s="322"/>
      <c r="G55" s="322"/>
      <c r="H55" s="322"/>
      <c r="I55" s="328"/>
      <c r="J55" s="322"/>
    </row>
    <row r="56" spans="1:10" ht="19.5" x14ac:dyDescent="0.25">
      <c r="A56" s="323"/>
      <c r="B56" s="323"/>
      <c r="C56" s="327"/>
      <c r="D56" s="330"/>
      <c r="E56" s="327"/>
      <c r="F56" s="323"/>
      <c r="G56" s="323"/>
      <c r="H56" s="323"/>
      <c r="I56" s="322"/>
      <c r="J56" s="331"/>
    </row>
    <row r="57" spans="1:10" ht="19.5" x14ac:dyDescent="0.25">
      <c r="A57" s="323"/>
      <c r="B57" s="323"/>
      <c r="C57" s="327"/>
      <c r="D57" s="330"/>
      <c r="E57" s="327"/>
      <c r="F57" s="323"/>
      <c r="G57" s="323"/>
      <c r="H57" s="323"/>
      <c r="I57" s="322"/>
      <c r="J57" s="331"/>
    </row>
    <row r="58" spans="1:10" ht="19.5" x14ac:dyDescent="0.45">
      <c r="A58" s="323"/>
      <c r="B58" s="313"/>
      <c r="C58" s="327"/>
      <c r="D58" s="332"/>
      <c r="E58" s="327"/>
      <c r="F58" s="323"/>
      <c r="G58" s="323"/>
      <c r="H58" s="323"/>
      <c r="I58" s="322"/>
      <c r="J58" s="331"/>
    </row>
    <row r="59" spans="1:10" ht="19.5" x14ac:dyDescent="0.45">
      <c r="A59" s="323"/>
      <c r="B59" s="313"/>
      <c r="C59" s="327"/>
      <c r="D59" s="332"/>
      <c r="E59" s="327"/>
      <c r="F59" s="323"/>
      <c r="G59" s="323"/>
      <c r="H59" s="323"/>
      <c r="I59" s="322"/>
      <c r="J59" s="331"/>
    </row>
    <row r="60" spans="1:10" ht="19.5" x14ac:dyDescent="0.5">
      <c r="A60" s="349"/>
      <c r="B60" s="350"/>
      <c r="C60" s="347"/>
      <c r="D60" s="351"/>
      <c r="E60" s="347"/>
      <c r="F60" s="349"/>
      <c r="G60" s="349"/>
      <c r="H60" s="349"/>
      <c r="I60" s="352"/>
      <c r="J60" s="353"/>
    </row>
    <row r="61" spans="1:10" ht="19.5" x14ac:dyDescent="0.5">
      <c r="A61" s="323"/>
      <c r="B61" s="325"/>
      <c r="C61" s="327"/>
      <c r="D61" s="332"/>
      <c r="E61" s="327"/>
      <c r="F61" s="323"/>
      <c r="G61" s="323"/>
      <c r="H61" s="323"/>
      <c r="I61" s="322"/>
      <c r="J61" s="331"/>
    </row>
    <row r="62" spans="1:10" ht="19.5" x14ac:dyDescent="0.5">
      <c r="A62" s="323"/>
      <c r="B62" s="325"/>
      <c r="C62" s="327"/>
      <c r="D62" s="332"/>
      <c r="E62" s="327"/>
      <c r="F62" s="323"/>
      <c r="G62" s="323"/>
      <c r="H62" s="323"/>
      <c r="I62" s="322"/>
      <c r="J62" s="331"/>
    </row>
    <row r="63" spans="1:10" ht="19.5" x14ac:dyDescent="0.5">
      <c r="A63" s="323"/>
      <c r="B63" s="325"/>
      <c r="C63" s="327"/>
      <c r="D63" s="332"/>
      <c r="E63" s="327"/>
      <c r="F63" s="323"/>
      <c r="G63" s="323"/>
      <c r="H63" s="323"/>
      <c r="I63" s="322"/>
      <c r="J63" s="331"/>
    </row>
    <row r="64" spans="1:10" ht="19.5" x14ac:dyDescent="0.5">
      <c r="A64" s="323"/>
      <c r="B64" s="325"/>
      <c r="C64" s="327"/>
      <c r="D64" s="332"/>
      <c r="E64" s="327"/>
      <c r="F64" s="323"/>
      <c r="G64" s="323"/>
      <c r="H64" s="323"/>
      <c r="I64" s="322"/>
      <c r="J64" s="331"/>
    </row>
    <row r="65" spans="1:10" ht="19.5" x14ac:dyDescent="0.5">
      <c r="A65" s="323"/>
      <c r="B65" s="325"/>
      <c r="C65" s="327"/>
      <c r="D65" s="332"/>
      <c r="E65" s="327"/>
      <c r="F65" s="323"/>
      <c r="G65" s="323"/>
      <c r="H65" s="323"/>
      <c r="I65" s="322"/>
      <c r="J65" s="331"/>
    </row>
    <row r="66" spans="1:10" ht="19.5" x14ac:dyDescent="0.5">
      <c r="A66" s="323"/>
      <c r="B66" s="325"/>
      <c r="C66" s="327"/>
      <c r="D66" s="332"/>
      <c r="E66" s="327"/>
      <c r="F66" s="323"/>
      <c r="G66" s="323"/>
      <c r="H66" s="323"/>
      <c r="I66" s="322"/>
      <c r="J66" s="331"/>
    </row>
    <row r="67" spans="1:10" ht="19.5" x14ac:dyDescent="0.5">
      <c r="A67" s="323"/>
      <c r="B67" s="325"/>
      <c r="C67" s="327"/>
      <c r="D67" s="332"/>
      <c r="E67" s="327"/>
      <c r="F67" s="323"/>
      <c r="G67" s="323"/>
      <c r="H67" s="323"/>
      <c r="I67" s="322"/>
      <c r="J67" s="331"/>
    </row>
    <row r="68" spans="1:10" ht="19.5" x14ac:dyDescent="0.5">
      <c r="A68" s="323"/>
      <c r="B68" s="325"/>
      <c r="C68" s="327"/>
      <c r="D68" s="332"/>
      <c r="E68" s="327"/>
      <c r="F68" s="323"/>
      <c r="G68" s="323"/>
      <c r="H68" s="323"/>
      <c r="I68" s="322"/>
      <c r="J68" s="331"/>
    </row>
    <row r="69" spans="1:10" ht="19.5" x14ac:dyDescent="0.5">
      <c r="A69" s="323"/>
      <c r="B69" s="325"/>
      <c r="C69" s="327"/>
      <c r="D69" s="332"/>
      <c r="E69" s="327"/>
      <c r="F69" s="323"/>
      <c r="G69" s="323"/>
      <c r="H69" s="323"/>
      <c r="I69" s="322"/>
      <c r="J69" s="331"/>
    </row>
    <row r="70" spans="1:10" ht="19.5" x14ac:dyDescent="0.5">
      <c r="A70" s="323"/>
      <c r="B70" s="325"/>
      <c r="C70" s="327"/>
      <c r="D70" s="332"/>
      <c r="E70" s="327"/>
      <c r="F70" s="323"/>
      <c r="G70" s="323"/>
      <c r="H70" s="323"/>
      <c r="I70" s="322"/>
      <c r="J70" s="331"/>
    </row>
    <row r="71" spans="1:10" ht="19.5" x14ac:dyDescent="0.5">
      <c r="A71" s="323"/>
      <c r="B71" s="325"/>
      <c r="C71" s="327"/>
      <c r="D71" s="332"/>
      <c r="E71" s="327"/>
      <c r="F71" s="323"/>
      <c r="G71" s="323"/>
      <c r="H71" s="323"/>
      <c r="I71" s="322"/>
      <c r="J71" s="331"/>
    </row>
    <row r="72" spans="1:10" ht="19.5" x14ac:dyDescent="0.5">
      <c r="A72" s="323"/>
      <c r="B72" s="325"/>
      <c r="C72" s="327"/>
      <c r="D72" s="332"/>
      <c r="E72" s="327"/>
      <c r="F72" s="323"/>
      <c r="G72" s="323"/>
      <c r="H72" s="323"/>
      <c r="I72" s="322"/>
      <c r="J72" s="331"/>
    </row>
    <row r="73" spans="1:10" ht="19.5" x14ac:dyDescent="0.5">
      <c r="A73" s="323"/>
      <c r="B73" s="325"/>
      <c r="C73" s="327"/>
      <c r="D73" s="332"/>
      <c r="E73" s="327"/>
      <c r="F73" s="323"/>
      <c r="G73" s="323"/>
      <c r="H73" s="323"/>
      <c r="I73" s="322"/>
      <c r="J73" s="331"/>
    </row>
    <row r="74" spans="1:10" ht="19.5" x14ac:dyDescent="0.5">
      <c r="A74" s="323"/>
      <c r="B74" s="325"/>
      <c r="C74" s="327"/>
      <c r="D74" s="332"/>
      <c r="E74" s="327"/>
      <c r="F74" s="323"/>
      <c r="G74" s="323"/>
      <c r="H74" s="323"/>
      <c r="I74" s="322"/>
      <c r="J74" s="331"/>
    </row>
    <row r="75" spans="1:10" ht="19.5" x14ac:dyDescent="0.5">
      <c r="A75" s="323"/>
      <c r="B75" s="325"/>
      <c r="C75" s="327"/>
      <c r="D75" s="332"/>
      <c r="E75" s="327"/>
      <c r="F75" s="323"/>
      <c r="G75" s="323"/>
      <c r="H75" s="323"/>
      <c r="I75" s="322"/>
      <c r="J75" s="331"/>
    </row>
    <row r="76" spans="1:10" ht="19.5" x14ac:dyDescent="0.5">
      <c r="A76" s="323"/>
      <c r="B76" s="325"/>
      <c r="C76" s="327"/>
      <c r="D76" s="332"/>
      <c r="E76" s="327"/>
      <c r="F76" s="323"/>
      <c r="G76" s="323"/>
      <c r="H76" s="323"/>
      <c r="I76" s="322"/>
      <c r="J76" s="331"/>
    </row>
    <row r="77" spans="1:10" ht="19.5" x14ac:dyDescent="0.5">
      <c r="A77" s="323"/>
      <c r="B77" s="325"/>
      <c r="C77" s="327"/>
      <c r="D77" s="332"/>
      <c r="E77" s="327"/>
      <c r="F77" s="323"/>
      <c r="G77" s="323"/>
      <c r="H77" s="323"/>
      <c r="I77" s="322"/>
      <c r="J77" s="331"/>
    </row>
    <row r="78" spans="1:10" ht="19.5" x14ac:dyDescent="0.5">
      <c r="A78" s="323"/>
      <c r="B78" s="325"/>
      <c r="C78" s="327"/>
      <c r="D78" s="332"/>
      <c r="E78" s="327"/>
      <c r="F78" s="323"/>
      <c r="G78" s="323"/>
      <c r="H78" s="323"/>
      <c r="I78" s="322"/>
      <c r="J78" s="331"/>
    </row>
    <row r="79" spans="1:10" ht="19.5" x14ac:dyDescent="0.5">
      <c r="A79" s="323"/>
      <c r="B79" s="325"/>
      <c r="C79" s="327"/>
      <c r="D79" s="332"/>
      <c r="E79" s="327"/>
      <c r="F79" s="323"/>
      <c r="G79" s="323"/>
      <c r="H79" s="323"/>
      <c r="I79" s="322"/>
      <c r="J79" s="331"/>
    </row>
    <row r="80" spans="1:10" ht="19.5" x14ac:dyDescent="0.5">
      <c r="A80" s="323"/>
      <c r="B80" s="325"/>
      <c r="C80" s="327"/>
      <c r="D80" s="332"/>
      <c r="E80" s="327"/>
      <c r="F80" s="323"/>
      <c r="G80" s="323"/>
      <c r="H80" s="323"/>
      <c r="I80" s="322"/>
      <c r="J80" s="331"/>
    </row>
    <row r="81" spans="1:10" ht="19.5" x14ac:dyDescent="0.5">
      <c r="A81" s="323"/>
      <c r="B81" s="325"/>
      <c r="C81" s="327"/>
      <c r="D81" s="332"/>
      <c r="E81" s="327"/>
      <c r="F81" s="323"/>
      <c r="G81" s="323"/>
      <c r="H81" s="323"/>
      <c r="I81" s="322"/>
      <c r="J81" s="331"/>
    </row>
    <row r="82" spans="1:10" ht="19.5" x14ac:dyDescent="0.5">
      <c r="A82" s="323"/>
      <c r="B82" s="325"/>
      <c r="C82" s="327"/>
      <c r="D82" s="332"/>
      <c r="E82" s="327"/>
      <c r="F82" s="323"/>
      <c r="G82" s="323"/>
      <c r="H82" s="323"/>
      <c r="I82" s="322"/>
      <c r="J82" s="331"/>
    </row>
    <row r="83" spans="1:10" ht="19.5" x14ac:dyDescent="0.5">
      <c r="A83" s="323"/>
      <c r="B83" s="325"/>
      <c r="C83" s="327"/>
      <c r="D83" s="332"/>
      <c r="E83" s="327"/>
      <c r="F83" s="323"/>
      <c r="G83" s="323"/>
      <c r="H83" s="323"/>
      <c r="I83" s="322"/>
      <c r="J83" s="331"/>
    </row>
    <row r="84" spans="1:10" ht="19.5" x14ac:dyDescent="0.5">
      <c r="A84" s="323"/>
      <c r="B84" s="325"/>
      <c r="C84" s="327"/>
      <c r="D84" s="332"/>
      <c r="E84" s="327"/>
      <c r="F84" s="323"/>
      <c r="G84" s="323"/>
      <c r="H84" s="323"/>
      <c r="I84" s="322"/>
      <c r="J84" s="331"/>
    </row>
    <row r="85" spans="1:10" ht="19.5" x14ac:dyDescent="0.5">
      <c r="A85" s="323"/>
      <c r="B85" s="325"/>
      <c r="C85" s="327"/>
      <c r="D85" s="332"/>
      <c r="E85" s="327"/>
      <c r="F85" s="323"/>
      <c r="G85" s="323"/>
      <c r="H85" s="323"/>
      <c r="I85" s="322"/>
      <c r="J85" s="331"/>
    </row>
    <row r="86" spans="1:10" ht="19.5" x14ac:dyDescent="0.5">
      <c r="A86" s="323"/>
      <c r="B86" s="325"/>
      <c r="C86" s="327"/>
      <c r="D86" s="332"/>
      <c r="E86" s="327"/>
      <c r="F86" s="323"/>
      <c r="G86" s="323"/>
      <c r="H86" s="323"/>
      <c r="I86" s="322"/>
      <c r="J86" s="331"/>
    </row>
    <row r="87" spans="1:10" ht="19.5" x14ac:dyDescent="0.5">
      <c r="A87" s="323"/>
      <c r="B87" s="325"/>
      <c r="C87" s="327"/>
      <c r="D87" s="332"/>
      <c r="E87" s="327"/>
      <c r="F87" s="323"/>
      <c r="G87" s="323"/>
      <c r="H87" s="323"/>
      <c r="I87" s="322"/>
      <c r="J87" s="331"/>
    </row>
    <row r="88" spans="1:10" ht="19.5" x14ac:dyDescent="0.25">
      <c r="A88" s="323"/>
      <c r="B88" s="323"/>
      <c r="C88" s="327"/>
      <c r="D88" s="330"/>
      <c r="E88" s="327"/>
      <c r="F88" s="323"/>
      <c r="G88" s="323"/>
      <c r="H88" s="323"/>
      <c r="I88" s="322"/>
      <c r="J88" s="331"/>
    </row>
    <row r="89" spans="1:10" ht="19.5" x14ac:dyDescent="0.25">
      <c r="A89" s="323"/>
      <c r="B89" s="323"/>
      <c r="C89" s="322"/>
      <c r="D89" s="330"/>
      <c r="E89" s="322"/>
      <c r="F89" s="323"/>
      <c r="G89" s="323"/>
      <c r="H89" s="323"/>
      <c r="I89" s="322"/>
      <c r="J89" s="331"/>
    </row>
    <row r="90" spans="1:10" ht="19.5" x14ac:dyDescent="0.25">
      <c r="A90" s="323"/>
      <c r="B90" s="323"/>
      <c r="C90" s="322"/>
      <c r="D90" s="330"/>
      <c r="E90" s="322"/>
      <c r="F90" s="323"/>
      <c r="G90" s="323"/>
      <c r="H90" s="323"/>
      <c r="I90" s="322"/>
      <c r="J90" s="331"/>
    </row>
    <row r="91" spans="1:10" ht="19.5" x14ac:dyDescent="0.25">
      <c r="A91" s="323"/>
      <c r="B91" s="323"/>
      <c r="C91" s="322"/>
      <c r="D91" s="330"/>
      <c r="E91" s="322"/>
      <c r="F91" s="323"/>
      <c r="G91" s="323"/>
      <c r="H91" s="323"/>
      <c r="I91" s="322"/>
      <c r="J91" s="331"/>
    </row>
    <row r="92" spans="1:10" ht="19.5" x14ac:dyDescent="0.25">
      <c r="A92" s="323"/>
      <c r="B92" s="323"/>
      <c r="C92" s="322"/>
      <c r="D92" s="330"/>
      <c r="E92" s="322"/>
      <c r="F92" s="323"/>
      <c r="G92" s="323"/>
      <c r="H92" s="323"/>
      <c r="I92" s="322"/>
      <c r="J92" s="331"/>
    </row>
    <row r="93" spans="1:10" ht="19.5" x14ac:dyDescent="0.25">
      <c r="A93" s="323"/>
      <c r="B93" s="323"/>
      <c r="C93" s="322"/>
      <c r="D93" s="330"/>
      <c r="E93" s="322"/>
      <c r="F93" s="323"/>
      <c r="G93" s="323"/>
      <c r="H93" s="323"/>
      <c r="I93" s="322"/>
      <c r="J93" s="331"/>
    </row>
    <row r="94" spans="1:10" ht="19.5" x14ac:dyDescent="0.25">
      <c r="A94" s="323"/>
      <c r="B94" s="323"/>
      <c r="C94" s="322"/>
      <c r="D94" s="330"/>
      <c r="E94" s="322"/>
      <c r="F94" s="323"/>
      <c r="G94" s="323"/>
      <c r="H94" s="323"/>
      <c r="I94" s="322"/>
      <c r="J94" s="331"/>
    </row>
    <row r="95" spans="1:10" ht="19.5" x14ac:dyDescent="0.5">
      <c r="A95" s="323"/>
      <c r="B95" s="325"/>
      <c r="C95" s="327"/>
      <c r="D95" s="332"/>
      <c r="E95" s="327"/>
      <c r="F95" s="323"/>
      <c r="G95" s="323"/>
      <c r="H95" s="323"/>
      <c r="I95" s="322"/>
      <c r="J95" s="331"/>
    </row>
    <row r="96" spans="1:10" ht="19.5" x14ac:dyDescent="0.5">
      <c r="A96" s="323"/>
      <c r="B96" s="325"/>
      <c r="C96" s="327"/>
      <c r="D96" s="332"/>
      <c r="E96" s="327"/>
      <c r="F96" s="323"/>
      <c r="G96" s="323"/>
      <c r="H96" s="323"/>
      <c r="I96" s="322"/>
      <c r="J96" s="331"/>
    </row>
    <row r="97" spans="1:10" ht="19.5" x14ac:dyDescent="0.5">
      <c r="A97" s="323"/>
      <c r="B97" s="325"/>
      <c r="C97" s="327"/>
      <c r="D97" s="332"/>
      <c r="E97" s="327"/>
      <c r="F97" s="323"/>
      <c r="G97" s="323"/>
      <c r="H97" s="323"/>
      <c r="I97" s="322"/>
      <c r="J97" s="331"/>
    </row>
    <row r="98" spans="1:10" ht="19.5" x14ac:dyDescent="0.5">
      <c r="A98" s="323"/>
      <c r="B98" s="325"/>
      <c r="C98" s="327"/>
      <c r="D98" s="332"/>
      <c r="E98" s="327"/>
      <c r="F98" s="323"/>
      <c r="G98" s="323"/>
      <c r="H98" s="323"/>
      <c r="I98" s="322"/>
      <c r="J98" s="331"/>
    </row>
    <row r="99" spans="1:10" ht="19.5" x14ac:dyDescent="0.5">
      <c r="A99" s="323"/>
      <c r="B99" s="325"/>
      <c r="C99" s="327"/>
      <c r="D99" s="332"/>
      <c r="E99" s="327"/>
      <c r="F99" s="323"/>
      <c r="G99" s="323"/>
      <c r="H99" s="323"/>
      <c r="I99" s="322"/>
      <c r="J99" s="331"/>
    </row>
    <row r="100" spans="1:10" ht="19.5" x14ac:dyDescent="0.5">
      <c r="A100" s="323"/>
      <c r="B100" s="325"/>
      <c r="C100" s="327"/>
      <c r="D100" s="332"/>
      <c r="E100" s="327"/>
      <c r="F100" s="323"/>
      <c r="G100" s="323"/>
      <c r="H100" s="323"/>
      <c r="I100" s="322"/>
      <c r="J100" s="331"/>
    </row>
    <row r="101" spans="1:10" ht="19.5" x14ac:dyDescent="0.5">
      <c r="A101" s="323"/>
      <c r="B101" s="325"/>
      <c r="C101" s="327"/>
      <c r="D101" s="332"/>
      <c r="E101" s="327"/>
      <c r="F101" s="323"/>
      <c r="G101" s="323"/>
      <c r="H101" s="323"/>
      <c r="I101" s="322"/>
      <c r="J101" s="331"/>
    </row>
    <row r="102" spans="1:10" ht="19.5" x14ac:dyDescent="0.5">
      <c r="A102" s="323"/>
      <c r="B102" s="325"/>
      <c r="C102" s="327"/>
      <c r="D102" s="332"/>
      <c r="E102" s="327"/>
      <c r="F102" s="323"/>
      <c r="G102" s="323"/>
      <c r="H102" s="323"/>
      <c r="I102" s="322"/>
      <c r="J102" s="331"/>
    </row>
    <row r="103" spans="1:10" ht="19.5" x14ac:dyDescent="0.5">
      <c r="A103" s="323"/>
      <c r="B103" s="325"/>
      <c r="C103" s="327"/>
      <c r="D103" s="332"/>
      <c r="E103" s="327"/>
      <c r="F103" s="323"/>
      <c r="G103" s="323"/>
      <c r="H103" s="323"/>
      <c r="I103" s="322"/>
      <c r="J103" s="331"/>
    </row>
    <row r="104" spans="1:10" ht="19.5" x14ac:dyDescent="0.5">
      <c r="A104" s="323"/>
      <c r="B104" s="325"/>
      <c r="C104" s="327"/>
      <c r="D104" s="332"/>
      <c r="E104" s="327"/>
      <c r="F104" s="323"/>
      <c r="G104" s="323"/>
      <c r="H104" s="323"/>
      <c r="I104" s="322"/>
      <c r="J104" s="331"/>
    </row>
    <row r="105" spans="1:10" ht="19.5" x14ac:dyDescent="0.5">
      <c r="A105" s="323"/>
      <c r="B105" s="325"/>
      <c r="C105" s="327"/>
      <c r="D105" s="332"/>
      <c r="E105" s="327"/>
      <c r="F105" s="323"/>
      <c r="G105" s="323"/>
      <c r="H105" s="323"/>
      <c r="I105" s="322"/>
      <c r="J105" s="331"/>
    </row>
    <row r="106" spans="1:10" ht="19.5" x14ac:dyDescent="0.5">
      <c r="A106" s="323"/>
      <c r="B106" s="325"/>
      <c r="C106" s="327"/>
      <c r="D106" s="332"/>
      <c r="E106" s="327"/>
      <c r="F106" s="323"/>
      <c r="G106" s="323"/>
      <c r="H106" s="323"/>
      <c r="I106" s="322"/>
      <c r="J106" s="331"/>
    </row>
    <row r="107" spans="1:10" ht="19.5" x14ac:dyDescent="0.5">
      <c r="A107" s="323"/>
      <c r="B107" s="325"/>
      <c r="C107" s="327"/>
      <c r="D107" s="332"/>
      <c r="E107" s="327"/>
      <c r="F107" s="323"/>
      <c r="G107" s="323"/>
      <c r="H107" s="323"/>
      <c r="I107" s="322"/>
      <c r="J107" s="331"/>
    </row>
    <row r="108" spans="1:10" ht="19.5" x14ac:dyDescent="0.5">
      <c r="A108" s="323"/>
      <c r="B108" s="325"/>
      <c r="C108" s="327"/>
      <c r="D108" s="332"/>
      <c r="E108" s="327"/>
      <c r="F108" s="323"/>
      <c r="G108" s="323"/>
      <c r="H108" s="323"/>
      <c r="I108" s="322"/>
      <c r="J108" s="331"/>
    </row>
    <row r="109" spans="1:10" ht="19.5" x14ac:dyDescent="0.25">
      <c r="A109" s="323"/>
      <c r="B109" s="323"/>
      <c r="C109" s="322"/>
      <c r="D109" s="330"/>
      <c r="E109" s="322"/>
      <c r="F109" s="323"/>
      <c r="G109" s="323"/>
      <c r="H109" s="323"/>
      <c r="I109" s="322"/>
      <c r="J109" s="331"/>
    </row>
    <row r="110" spans="1:10" ht="19.5" x14ac:dyDescent="0.25">
      <c r="A110" s="323"/>
      <c r="B110" s="323"/>
      <c r="C110" s="322"/>
      <c r="D110" s="330"/>
      <c r="E110" s="322"/>
      <c r="F110" s="323"/>
      <c r="G110" s="323"/>
      <c r="H110" s="323"/>
      <c r="I110" s="322"/>
      <c r="J110" s="331"/>
    </row>
    <row r="111" spans="1:10" ht="19.5" x14ac:dyDescent="0.5">
      <c r="A111" s="337"/>
      <c r="B111" s="337"/>
      <c r="C111" s="337"/>
      <c r="D111" s="337"/>
      <c r="E111" s="337"/>
      <c r="F111" s="337"/>
      <c r="G111" s="337"/>
      <c r="H111" s="337"/>
      <c r="I111" s="313"/>
      <c r="J111" s="313"/>
    </row>
    <row r="112" spans="1:10" x14ac:dyDescent="0.25">
      <c r="A112" s="313"/>
      <c r="B112" s="313"/>
      <c r="C112" s="313"/>
      <c r="D112" s="313"/>
      <c r="E112" s="313"/>
      <c r="F112" s="313"/>
      <c r="G112" s="313"/>
      <c r="H112" s="313"/>
      <c r="I112" s="313"/>
      <c r="J112" s="313"/>
    </row>
    <row r="113" spans="1:8" x14ac:dyDescent="0.25">
      <c r="A113" s="313"/>
      <c r="B113" s="313"/>
      <c r="C113" s="313"/>
      <c r="D113" s="313"/>
      <c r="E113" s="313"/>
      <c r="F113" s="313"/>
      <c r="G113" s="313"/>
      <c r="H113" s="313"/>
    </row>
    <row r="114" spans="1:8" ht="19.5" x14ac:dyDescent="0.5">
      <c r="A114" s="313"/>
      <c r="B114" s="313"/>
      <c r="C114" s="313"/>
      <c r="D114" s="313"/>
      <c r="E114" s="313"/>
      <c r="F114" s="313"/>
      <c r="G114" s="313"/>
      <c r="H114" s="338"/>
    </row>
    <row r="115" spans="1:8" x14ac:dyDescent="0.25">
      <c r="A115" s="313"/>
      <c r="B115" s="313"/>
      <c r="C115" s="313"/>
      <c r="D115" s="313"/>
      <c r="E115" s="313"/>
      <c r="F115" s="313"/>
      <c r="G115" s="313"/>
      <c r="H115" s="313"/>
    </row>
    <row r="116" spans="1:8" x14ac:dyDescent="0.25">
      <c r="A116" s="313"/>
      <c r="B116" s="313"/>
      <c r="C116" s="313"/>
      <c r="D116" s="313"/>
      <c r="E116" s="313"/>
      <c r="F116" s="313"/>
      <c r="G116" s="313"/>
      <c r="H116" s="313"/>
    </row>
    <row r="117" spans="1:8" x14ac:dyDescent="0.25">
      <c r="A117" s="313"/>
      <c r="B117" s="313"/>
      <c r="C117" s="313"/>
      <c r="D117" s="313"/>
      <c r="E117" s="313"/>
      <c r="F117" s="313"/>
      <c r="G117" s="313"/>
      <c r="H117" s="313"/>
    </row>
    <row r="118" spans="1:8" x14ac:dyDescent="0.25">
      <c r="A118" s="313"/>
      <c r="B118" s="313"/>
      <c r="C118" s="313"/>
      <c r="D118" s="313"/>
      <c r="E118" s="313"/>
      <c r="F118" s="313"/>
      <c r="G118" s="313"/>
      <c r="H118" s="313"/>
    </row>
    <row r="119" spans="1:8" x14ac:dyDescent="0.25">
      <c r="A119" s="313"/>
      <c r="B119" s="313"/>
      <c r="C119" s="313"/>
      <c r="D119" s="313"/>
      <c r="E119" s="313"/>
      <c r="F119" s="313"/>
      <c r="G119" s="313"/>
      <c r="H119" s="313"/>
    </row>
    <row r="120" spans="1:8" x14ac:dyDescent="0.25">
      <c r="A120" s="313"/>
      <c r="B120" s="313"/>
      <c r="C120" s="313"/>
      <c r="D120" s="313"/>
      <c r="E120" s="313"/>
      <c r="F120" s="313"/>
      <c r="G120" s="313"/>
      <c r="H120" s="313"/>
    </row>
    <row r="121" spans="1:8" x14ac:dyDescent="0.25">
      <c r="A121" s="313"/>
      <c r="B121" s="313"/>
      <c r="C121" s="313"/>
      <c r="D121" s="313"/>
      <c r="E121" s="313"/>
      <c r="F121" s="313"/>
      <c r="G121" s="313"/>
      <c r="H121" s="313"/>
    </row>
    <row r="122" spans="1:8" x14ac:dyDescent="0.25">
      <c r="A122" s="313"/>
      <c r="B122" s="313"/>
      <c r="C122" s="313"/>
      <c r="D122" s="313"/>
      <c r="E122" s="313"/>
      <c r="F122" s="313"/>
      <c r="G122" s="313"/>
      <c r="H122" s="313"/>
    </row>
    <row r="123" spans="1:8" x14ac:dyDescent="0.25">
      <c r="A123" s="313"/>
      <c r="B123" s="313"/>
      <c r="C123" s="313"/>
      <c r="D123" s="313"/>
      <c r="E123" s="313"/>
      <c r="F123" s="313"/>
      <c r="G123" s="313"/>
      <c r="H123" s="313"/>
    </row>
    <row r="124" spans="1:8" x14ac:dyDescent="0.25">
      <c r="A124" s="313"/>
      <c r="B124" s="313"/>
      <c r="C124" s="313"/>
      <c r="D124" s="313"/>
      <c r="E124" s="313"/>
      <c r="F124" s="313"/>
      <c r="G124" s="313"/>
      <c r="H124" s="313"/>
    </row>
    <row r="125" spans="1:8" x14ac:dyDescent="0.25">
      <c r="A125" s="313"/>
      <c r="B125" s="313"/>
      <c r="C125" s="313"/>
      <c r="D125" s="313"/>
      <c r="E125" s="313"/>
      <c r="F125" s="313"/>
      <c r="G125" s="313"/>
      <c r="H125" s="313"/>
    </row>
  </sheetData>
  <mergeCells count="39">
    <mergeCell ref="M7:M8"/>
    <mergeCell ref="I7:I8"/>
    <mergeCell ref="A12:A13"/>
    <mergeCell ref="C12:C13"/>
    <mergeCell ref="D12:D13"/>
    <mergeCell ref="E12:E13"/>
    <mergeCell ref="G12:G13"/>
    <mergeCell ref="E11:G11"/>
    <mergeCell ref="I11:O11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Q11:Y11"/>
    <mergeCell ref="I12:K12"/>
    <mergeCell ref="L12:O12"/>
    <mergeCell ref="Q12:Q13"/>
    <mergeCell ref="S12:S13"/>
    <mergeCell ref="U12:U13"/>
    <mergeCell ref="W12:W13"/>
    <mergeCell ref="Y12:Y13"/>
    <mergeCell ref="A1:W1"/>
    <mergeCell ref="X1:Y1"/>
    <mergeCell ref="A2:W2"/>
    <mergeCell ref="X2:Y2"/>
    <mergeCell ref="A3:W3"/>
    <mergeCell ref="X3:Y3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zoomScaleNormal="100" zoomScaleSheetLayoutView="100" workbookViewId="0">
      <selection activeCell="S19" sqref="S19"/>
    </sheetView>
  </sheetViews>
  <sheetFormatPr defaultColWidth="9.140625" defaultRowHeight="15.75" x14ac:dyDescent="0.4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42578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6.7109375" style="3" bestFit="1" customWidth="1"/>
    <col min="14" max="14" width="0.42578125" style="3" customWidth="1"/>
    <col min="15" max="15" width="16.7109375" style="3" customWidth="1"/>
    <col min="16" max="16" width="0.42578125" style="3" customWidth="1"/>
    <col min="17" max="17" width="15.2851562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 x14ac:dyDescent="0.55000000000000004">
      <c r="A1" s="374" t="str">
        <f>Sheet1!L4</f>
        <v>صندوق سرمایه‌گذاری اختصاصی بازارگردانی خبرگان اهداف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21" ht="21" x14ac:dyDescent="0.55000000000000004">
      <c r="A2" s="374" t="s">
        <v>60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17"/>
      <c r="U2" s="130"/>
    </row>
    <row r="3" spans="1:21" ht="20.25" customHeight="1" x14ac:dyDescent="0.55000000000000004">
      <c r="A3" s="374" t="str">
        <f>Sheet1!L5</f>
        <v>برای دوره یک ماهه منتهی به 31 اردیبهشت ماه 1400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21" s="21" customFormat="1" ht="46.5" customHeight="1" x14ac:dyDescent="0.55000000000000004">
      <c r="A4" s="408" t="s">
        <v>61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</row>
    <row r="5" spans="1:21" ht="21" customHeight="1" thickBot="1" x14ac:dyDescent="0.4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 x14ac:dyDescent="0.55000000000000004">
      <c r="A6" s="243"/>
      <c r="B6" s="251"/>
      <c r="C6" s="393" t="s">
        <v>15</v>
      </c>
      <c r="D6" s="393"/>
      <c r="E6" s="393"/>
      <c r="F6" s="393"/>
      <c r="G6" s="393"/>
      <c r="H6" s="393"/>
      <c r="I6" s="393"/>
      <c r="J6" s="250"/>
      <c r="K6" s="242" t="s">
        <v>125</v>
      </c>
      <c r="L6" s="252"/>
      <c r="M6" s="413" t="s">
        <v>11</v>
      </c>
      <c r="N6" s="413"/>
      <c r="O6" s="413"/>
      <c r="P6" s="251"/>
      <c r="Q6" s="393" t="s">
        <v>128</v>
      </c>
      <c r="R6" s="393"/>
      <c r="S6" s="393"/>
      <c r="T6" s="49"/>
      <c r="U6" s="106"/>
    </row>
    <row r="7" spans="1:21" ht="24" customHeight="1" x14ac:dyDescent="0.5">
      <c r="A7" s="410" t="s">
        <v>12</v>
      </c>
      <c r="B7" s="253"/>
      <c r="C7" s="410" t="s">
        <v>13</v>
      </c>
      <c r="D7" s="250"/>
      <c r="E7" s="410" t="s">
        <v>14</v>
      </c>
      <c r="F7" s="250"/>
      <c r="G7" s="410" t="s">
        <v>41</v>
      </c>
      <c r="H7" s="250"/>
      <c r="I7" s="410" t="s">
        <v>42</v>
      </c>
      <c r="J7" s="409"/>
      <c r="K7" s="411" t="s">
        <v>6</v>
      </c>
      <c r="L7" s="253"/>
      <c r="M7" s="412" t="s">
        <v>43</v>
      </c>
      <c r="N7" s="244"/>
      <c r="O7" s="412" t="s">
        <v>44</v>
      </c>
      <c r="P7" s="251"/>
      <c r="Q7" s="406" t="s">
        <v>6</v>
      </c>
      <c r="R7" s="409"/>
      <c r="S7" s="402" t="s">
        <v>29</v>
      </c>
    </row>
    <row r="8" spans="1:21" ht="29.25" customHeight="1" thickBot="1" x14ac:dyDescent="0.55000000000000004">
      <c r="A8" s="405"/>
      <c r="B8" s="253"/>
      <c r="C8" s="405"/>
      <c r="D8" s="254"/>
      <c r="E8" s="405"/>
      <c r="F8" s="254"/>
      <c r="G8" s="405"/>
      <c r="H8" s="254"/>
      <c r="I8" s="405"/>
      <c r="J8" s="395"/>
      <c r="K8" s="397"/>
      <c r="L8" s="253"/>
      <c r="M8" s="413"/>
      <c r="N8" s="255"/>
      <c r="O8" s="413"/>
      <c r="P8" s="251"/>
      <c r="Q8" s="397"/>
      <c r="R8" s="409"/>
      <c r="S8" s="393"/>
    </row>
    <row r="9" spans="1:21" ht="15.75" customHeight="1" x14ac:dyDescent="0.45">
      <c r="A9" s="176"/>
      <c r="B9" s="14"/>
      <c r="C9" s="176"/>
      <c r="D9" s="15"/>
      <c r="E9" s="176"/>
      <c r="F9" s="15"/>
      <c r="G9" s="176"/>
      <c r="H9" s="15"/>
      <c r="I9" s="176"/>
      <c r="J9" s="175"/>
      <c r="K9" s="247" t="s">
        <v>85</v>
      </c>
      <c r="L9" s="246"/>
      <c r="M9" s="247" t="s">
        <v>85</v>
      </c>
      <c r="N9" s="57"/>
      <c r="O9" s="247" t="s">
        <v>85</v>
      </c>
      <c r="P9" s="9"/>
      <c r="Q9" s="247" t="s">
        <v>85</v>
      </c>
      <c r="R9" s="171"/>
      <c r="S9" s="247" t="s">
        <v>87</v>
      </c>
    </row>
    <row r="10" spans="1:21" ht="32.25" customHeight="1" x14ac:dyDescent="0.4">
      <c r="A10" s="157" t="s">
        <v>99</v>
      </c>
      <c r="B10" s="14"/>
      <c r="C10" s="55" t="s">
        <v>101</v>
      </c>
      <c r="D10" s="55"/>
      <c r="E10" s="55" t="s">
        <v>110</v>
      </c>
      <c r="F10" s="55"/>
      <c r="G10" s="55" t="s">
        <v>112</v>
      </c>
      <c r="H10" s="55"/>
      <c r="I10" s="256">
        <v>0</v>
      </c>
      <c r="J10" s="241"/>
      <c r="K10" s="55">
        <v>542833</v>
      </c>
      <c r="L10" s="316"/>
      <c r="M10" s="316">
        <v>4610</v>
      </c>
      <c r="N10" s="316"/>
      <c r="O10" s="346">
        <v>0</v>
      </c>
      <c r="Q10" s="55">
        <f>K10+M10-O10</f>
        <v>547443</v>
      </c>
      <c r="R10" s="240"/>
      <c r="S10" s="364">
        <f>Q10/' سهام'!$AA$2</f>
        <v>4.6237944104415348E-8</v>
      </c>
    </row>
    <row r="11" spans="1:21" ht="32.25" customHeight="1" x14ac:dyDescent="0.4">
      <c r="A11" s="157" t="s">
        <v>100</v>
      </c>
      <c r="B11" s="14"/>
      <c r="C11" s="55" t="s">
        <v>102</v>
      </c>
      <c r="D11" s="55"/>
      <c r="E11" s="55" t="s">
        <v>110</v>
      </c>
      <c r="F11" s="55"/>
      <c r="G11" s="55" t="s">
        <v>113</v>
      </c>
      <c r="H11" s="55"/>
      <c r="I11" s="256">
        <v>0</v>
      </c>
      <c r="J11" s="241"/>
      <c r="K11" s="316">
        <v>18898638</v>
      </c>
      <c r="L11" s="316"/>
      <c r="M11" s="316">
        <v>130856</v>
      </c>
      <c r="N11" s="316"/>
      <c r="O11" s="316">
        <v>3491400</v>
      </c>
      <c r="Q11" s="55">
        <f>K11+M11-O11</f>
        <v>15538094</v>
      </c>
      <c r="R11" s="240"/>
      <c r="S11" s="310">
        <f>Q11/' سهام'!$AA$2</f>
        <v>1.3123732002439551E-6</v>
      </c>
    </row>
    <row r="12" spans="1:21" ht="32.25" customHeight="1" x14ac:dyDescent="0.4">
      <c r="A12" s="157" t="s">
        <v>100</v>
      </c>
      <c r="B12" s="14"/>
      <c r="C12" s="55" t="s">
        <v>103</v>
      </c>
      <c r="D12" s="55"/>
      <c r="E12" s="55" t="s">
        <v>111</v>
      </c>
      <c r="F12" s="55"/>
      <c r="G12" s="55" t="s">
        <v>114</v>
      </c>
      <c r="H12" s="55"/>
      <c r="I12" s="256">
        <v>0</v>
      </c>
      <c r="J12" s="241"/>
      <c r="K12" s="316">
        <v>1758000</v>
      </c>
      <c r="L12" s="316"/>
      <c r="M12" s="346">
        <v>0</v>
      </c>
      <c r="N12" s="316"/>
      <c r="O12" s="346">
        <v>0</v>
      </c>
      <c r="Q12" s="55">
        <f t="shared" ref="Q12:Q18" si="0">K12+M12-O12</f>
        <v>1758000</v>
      </c>
      <c r="R12" s="240"/>
      <c r="S12" s="364">
        <f>Q12/' سهام'!$AA$2</f>
        <v>1.4848359689604615E-7</v>
      </c>
    </row>
    <row r="13" spans="1:21" ht="32.25" customHeight="1" x14ac:dyDescent="0.4">
      <c r="A13" s="157" t="s">
        <v>100</v>
      </c>
      <c r="B13" s="14"/>
      <c r="C13" s="55" t="s">
        <v>104</v>
      </c>
      <c r="D13" s="55"/>
      <c r="E13" s="55" t="s">
        <v>111</v>
      </c>
      <c r="F13" s="55"/>
      <c r="G13" s="55" t="s">
        <v>115</v>
      </c>
      <c r="H13" s="55"/>
      <c r="I13" s="256">
        <v>0</v>
      </c>
      <c r="J13" s="241"/>
      <c r="K13" s="316">
        <v>500000</v>
      </c>
      <c r="L13" s="316"/>
      <c r="M13" s="346">
        <v>0</v>
      </c>
      <c r="N13" s="316"/>
      <c r="O13" s="346">
        <v>0</v>
      </c>
      <c r="Q13" s="55">
        <f t="shared" si="0"/>
        <v>500000</v>
      </c>
      <c r="R13" s="240"/>
      <c r="S13" s="364">
        <f>Q13/' سهام'!$AA$2</f>
        <v>4.2230829606383996E-8</v>
      </c>
    </row>
    <row r="14" spans="1:21" ht="32.25" customHeight="1" x14ac:dyDescent="0.4">
      <c r="A14" s="157" t="s">
        <v>100</v>
      </c>
      <c r="B14" s="14"/>
      <c r="C14" s="55" t="s">
        <v>105</v>
      </c>
      <c r="D14" s="55"/>
      <c r="E14" s="55" t="s">
        <v>110</v>
      </c>
      <c r="F14" s="55"/>
      <c r="G14" s="55" t="s">
        <v>115</v>
      </c>
      <c r="H14" s="55"/>
      <c r="I14" s="256">
        <v>0</v>
      </c>
      <c r="J14" s="241"/>
      <c r="K14" s="316">
        <v>508379</v>
      </c>
      <c r="L14" s="316"/>
      <c r="M14" s="316">
        <v>951000004318</v>
      </c>
      <c r="N14" s="316"/>
      <c r="O14" s="316">
        <v>950000000000</v>
      </c>
      <c r="Q14" s="55">
        <f t="shared" si="0"/>
        <v>1000512697</v>
      </c>
      <c r="R14" s="240"/>
      <c r="S14" s="307">
        <f>Q14/' سهام'!$AA$2</f>
        <v>8.450496245206141E-5</v>
      </c>
    </row>
    <row r="15" spans="1:21" ht="32.25" customHeight="1" x14ac:dyDescent="0.4">
      <c r="A15" s="157" t="s">
        <v>100</v>
      </c>
      <c r="B15" s="14"/>
      <c r="C15" s="55" t="s">
        <v>106</v>
      </c>
      <c r="D15" s="55"/>
      <c r="E15" s="55" t="s">
        <v>110</v>
      </c>
      <c r="F15" s="55"/>
      <c r="G15" s="55" t="s">
        <v>115</v>
      </c>
      <c r="H15" s="55"/>
      <c r="I15" s="256">
        <v>0</v>
      </c>
      <c r="J15" s="241"/>
      <c r="K15" s="316">
        <v>894459</v>
      </c>
      <c r="L15" s="316"/>
      <c r="M15" s="316">
        <v>7597</v>
      </c>
      <c r="N15" s="316"/>
      <c r="O15" s="346">
        <v>0</v>
      </c>
      <c r="Q15" s="55">
        <f t="shared" si="0"/>
        <v>902056</v>
      </c>
      <c r="R15" s="240"/>
      <c r="S15" s="364">
        <f>Q15/' سهام'!$AA$2</f>
        <v>7.6189146462832641E-8</v>
      </c>
    </row>
    <row r="16" spans="1:21" ht="32.25" customHeight="1" x14ac:dyDescent="0.4">
      <c r="A16" s="157" t="s">
        <v>99</v>
      </c>
      <c r="B16" s="14"/>
      <c r="C16" s="55" t="s">
        <v>107</v>
      </c>
      <c r="D16" s="55"/>
      <c r="E16" s="55" t="s">
        <v>110</v>
      </c>
      <c r="F16" s="55"/>
      <c r="G16" s="55" t="s">
        <v>116</v>
      </c>
      <c r="H16" s="55"/>
      <c r="I16" s="256">
        <v>0</v>
      </c>
      <c r="J16" s="101"/>
      <c r="K16" s="316">
        <v>80000</v>
      </c>
      <c r="L16" s="316"/>
      <c r="M16" s="346">
        <v>0</v>
      </c>
      <c r="N16" s="316"/>
      <c r="O16" s="346">
        <v>0</v>
      </c>
      <c r="Q16" s="55">
        <f t="shared" si="0"/>
        <v>80000</v>
      </c>
      <c r="R16" s="100"/>
      <c r="S16" s="364">
        <f>Q16/' سهام'!$AA$2</f>
        <v>6.75693273702144E-9</v>
      </c>
    </row>
    <row r="17" spans="1:22" ht="32.25" customHeight="1" x14ac:dyDescent="0.4">
      <c r="A17" s="157" t="s">
        <v>99</v>
      </c>
      <c r="B17" s="14"/>
      <c r="C17" s="55" t="s">
        <v>108</v>
      </c>
      <c r="D17" s="55"/>
      <c r="E17" s="55" t="s">
        <v>110</v>
      </c>
      <c r="F17" s="55"/>
      <c r="G17" s="55" t="s">
        <v>116</v>
      </c>
      <c r="H17" s="55"/>
      <c r="I17" s="256">
        <v>0</v>
      </c>
      <c r="J17" s="16"/>
      <c r="K17" s="316">
        <v>6994619822</v>
      </c>
      <c r="L17" s="316"/>
      <c r="M17" s="316">
        <v>4246</v>
      </c>
      <c r="N17" s="316"/>
      <c r="O17" s="316">
        <v>6994119822</v>
      </c>
      <c r="P17" s="79"/>
      <c r="Q17" s="55">
        <f t="shared" si="0"/>
        <v>504246</v>
      </c>
      <c r="R17" s="167"/>
      <c r="S17" s="364">
        <f>Q17/' سهام'!$AA$2</f>
        <v>4.2589453811401408E-8</v>
      </c>
      <c r="U17" s="83"/>
    </row>
    <row r="18" spans="1:22" ht="32.25" customHeight="1" x14ac:dyDescent="0.4">
      <c r="A18" s="157" t="s">
        <v>99</v>
      </c>
      <c r="B18" s="14"/>
      <c r="C18" s="55" t="s">
        <v>109</v>
      </c>
      <c r="D18" s="55"/>
      <c r="E18" s="55" t="s">
        <v>110</v>
      </c>
      <c r="F18" s="55"/>
      <c r="G18" s="55" t="s">
        <v>116</v>
      </c>
      <c r="H18" s="55"/>
      <c r="I18" s="256">
        <v>0</v>
      </c>
      <c r="J18" s="165"/>
      <c r="K18" s="316">
        <v>1195797</v>
      </c>
      <c r="L18" s="316"/>
      <c r="M18" s="316">
        <v>10000</v>
      </c>
      <c r="N18" s="316"/>
      <c r="O18" s="316">
        <v>1111985</v>
      </c>
      <c r="P18" s="79"/>
      <c r="Q18" s="55">
        <f t="shared" si="0"/>
        <v>93812</v>
      </c>
      <c r="R18" s="166"/>
      <c r="S18" s="364">
        <f>Q18/' سهام'!$AA$2</f>
        <v>7.9235171740681908E-9</v>
      </c>
      <c r="U18" s="83"/>
    </row>
    <row r="19" spans="1:22" ht="26.25" customHeight="1" thickBot="1" x14ac:dyDescent="0.45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5">
        <f>SUM(K10:K18)</f>
        <v>7018997928</v>
      </c>
      <c r="L19" s="84"/>
      <c r="M19" s="75">
        <f>SUM(M10:M18)</f>
        <v>951000161627</v>
      </c>
      <c r="O19" s="75">
        <f>SUM(O10:O18)</f>
        <v>956998723207</v>
      </c>
      <c r="Q19" s="75">
        <f>SUM(Q10:Q18)</f>
        <v>1020436348</v>
      </c>
      <c r="R19" s="84"/>
      <c r="S19" s="186">
        <f>SUM(S10:S18)</f>
        <v>8.6187747073097537E-5</v>
      </c>
      <c r="U19" s="407"/>
      <c r="V19" s="407"/>
    </row>
    <row r="20" spans="1:22" ht="16.5" thickTop="1" x14ac:dyDescent="0.4">
      <c r="A20" s="18"/>
      <c r="B20" s="18"/>
      <c r="C20" s="18"/>
      <c r="D20" s="18"/>
      <c r="E20" s="18"/>
      <c r="F20" s="18"/>
      <c r="G20" s="18"/>
      <c r="K20" s="321"/>
      <c r="M20" s="152"/>
      <c r="O20" s="152"/>
      <c r="Q20" s="321"/>
    </row>
    <row r="21" spans="1:22" x14ac:dyDescent="0.4">
      <c r="A21" s="18"/>
      <c r="B21" s="18"/>
      <c r="C21" s="18"/>
      <c r="D21" s="15"/>
      <c r="E21" s="144"/>
      <c r="F21" s="15"/>
      <c r="G21" s="144"/>
      <c r="K21" s="152"/>
      <c r="M21" s="152"/>
      <c r="O21" s="152"/>
      <c r="Q21" s="127"/>
    </row>
    <row r="22" spans="1:22" x14ac:dyDescent="0.4">
      <c r="A22" s="18"/>
      <c r="B22" s="18"/>
      <c r="C22" s="18"/>
      <c r="D22" s="15"/>
      <c r="E22" s="144"/>
      <c r="F22" s="15"/>
      <c r="G22" s="111"/>
      <c r="J22" s="80">
        <f t="shared" ref="J22" si="1">J19-J20-J21</f>
        <v>0</v>
      </c>
      <c r="K22" s="80"/>
      <c r="L22" s="80"/>
      <c r="M22" s="80"/>
      <c r="N22" s="80"/>
      <c r="O22" s="80"/>
      <c r="P22" s="80"/>
      <c r="Q22" s="80"/>
    </row>
    <row r="23" spans="1:22" x14ac:dyDescent="0.4">
      <c r="A23" s="18"/>
      <c r="B23" s="18"/>
      <c r="C23" s="18"/>
      <c r="I23" s="14"/>
      <c r="K23" s="83"/>
      <c r="L23" s="83"/>
      <c r="M23" s="83"/>
      <c r="N23" s="83"/>
      <c r="O23" s="83"/>
      <c r="P23" s="83"/>
      <c r="Q23" s="83"/>
    </row>
    <row r="24" spans="1:22" x14ac:dyDescent="0.4">
      <c r="K24" s="80"/>
      <c r="Q24" s="83"/>
    </row>
    <row r="25" spans="1:22" x14ac:dyDescent="0.4">
      <c r="Q25" s="152"/>
    </row>
    <row r="32" spans="1:22" x14ac:dyDescent="0.4">
      <c r="A32" s="131"/>
    </row>
  </sheetData>
  <mergeCells count="20">
    <mergeCell ref="I7:I8"/>
    <mergeCell ref="C6:I6"/>
    <mergeCell ref="M6:O6"/>
    <mergeCell ref="M7:M8"/>
    <mergeCell ref="U19:V19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80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 x14ac:dyDescent="0.2"/>
  <cols>
    <col min="1" max="1" width="22.7109375" style="104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6" bestFit="1" customWidth="1"/>
    <col min="14" max="14" width="0.42578125" style="27" customWidth="1"/>
    <col min="15" max="15" width="13" style="86" customWidth="1"/>
    <col min="16" max="16" width="0.5703125" style="86" customWidth="1"/>
    <col min="17" max="17" width="15.42578125" style="86" bestFit="1" customWidth="1"/>
    <col min="18" max="18" width="0.28515625" style="27" customWidth="1"/>
    <col min="19" max="19" width="13.42578125" style="86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 x14ac:dyDescent="0.55000000000000004">
      <c r="A1" s="416" t="str">
        <f>' سهام'!A1:Y1</f>
        <v>صندوق سرمایه‌گذاری اختصاصی بازارگردانی خبرگان اهداف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22" ht="21" x14ac:dyDescent="0.55000000000000004">
      <c r="A2" s="416" t="s">
        <v>66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</row>
    <row r="3" spans="1:22" ht="21" x14ac:dyDescent="0.55000000000000004">
      <c r="A3" s="416" t="str">
        <f>' سهام'!A3:Y3</f>
        <v>برای دوره یک ماهه منتهی به 31 اردیبهشت ماه 1400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</row>
    <row r="4" spans="1:22" ht="44.25" customHeight="1" x14ac:dyDescent="0.7">
      <c r="A4" s="417" t="s">
        <v>76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28"/>
      <c r="U4" s="28"/>
      <c r="V4" s="28"/>
    </row>
    <row r="5" spans="1:22" ht="34.5" customHeight="1" thickBot="1" x14ac:dyDescent="0.45">
      <c r="A5" s="102"/>
      <c r="B5" s="3"/>
      <c r="C5" s="413" t="s">
        <v>53</v>
      </c>
      <c r="D5" s="413"/>
      <c r="E5" s="413"/>
      <c r="F5" s="413"/>
      <c r="G5" s="413"/>
      <c r="H5" s="52"/>
      <c r="I5" s="415" t="s">
        <v>81</v>
      </c>
      <c r="J5" s="415"/>
      <c r="K5" s="415"/>
      <c r="L5" s="415"/>
      <c r="M5" s="415"/>
      <c r="N5" s="53"/>
      <c r="O5" s="415" t="s">
        <v>82</v>
      </c>
      <c r="P5" s="415"/>
      <c r="Q5" s="415"/>
      <c r="R5" s="415"/>
      <c r="S5" s="415"/>
      <c r="T5" s="2"/>
      <c r="U5" s="2"/>
      <c r="V5" s="2"/>
    </row>
    <row r="6" spans="1:22" ht="65.25" customHeight="1" thickBot="1" x14ac:dyDescent="0.45">
      <c r="A6" s="103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5" t="s">
        <v>51</v>
      </c>
      <c r="N6" s="49"/>
      <c r="O6" s="85" t="s">
        <v>49</v>
      </c>
      <c r="P6" s="90"/>
      <c r="Q6" s="85" t="s">
        <v>50</v>
      </c>
      <c r="R6" s="65"/>
      <c r="S6" s="85" t="s">
        <v>51</v>
      </c>
      <c r="T6" s="37"/>
      <c r="U6" s="37"/>
      <c r="V6" s="37"/>
    </row>
    <row r="7" spans="1:22" ht="26.25" customHeight="1" x14ac:dyDescent="0.4">
      <c r="A7" s="99"/>
      <c r="B7" s="36"/>
      <c r="C7" s="55"/>
      <c r="D7" s="55"/>
      <c r="E7" s="55"/>
      <c r="F7" s="55"/>
      <c r="G7" s="55"/>
      <c r="H7" s="55"/>
      <c r="I7" s="110"/>
      <c r="J7" s="110">
        <v>0</v>
      </c>
      <c r="K7" s="110"/>
      <c r="L7" s="110">
        <v>0</v>
      </c>
      <c r="M7" s="110"/>
      <c r="N7" s="55"/>
      <c r="O7" s="55"/>
      <c r="P7" s="55"/>
      <c r="Q7" s="110"/>
      <c r="R7" s="55"/>
      <c r="S7" s="55"/>
      <c r="T7" s="37"/>
      <c r="U7" s="37"/>
      <c r="V7" s="37"/>
    </row>
    <row r="8" spans="1:22" ht="26.25" customHeight="1" x14ac:dyDescent="0.4">
      <c r="A8" s="99"/>
      <c r="B8" s="36"/>
      <c r="C8" s="55"/>
      <c r="D8" s="55"/>
      <c r="E8" s="55"/>
      <c r="F8" s="55"/>
      <c r="G8" s="55"/>
      <c r="H8" s="55"/>
      <c r="I8" s="110"/>
      <c r="J8" s="110">
        <v>0</v>
      </c>
      <c r="K8" s="110"/>
      <c r="L8" s="110">
        <v>0</v>
      </c>
      <c r="M8" s="110"/>
      <c r="N8" s="55"/>
      <c r="O8" s="55"/>
      <c r="P8" s="55"/>
      <c r="Q8" s="110"/>
      <c r="R8" s="55"/>
      <c r="S8" s="55"/>
      <c r="T8" s="37"/>
      <c r="U8" s="37"/>
      <c r="V8" s="37"/>
    </row>
    <row r="9" spans="1:22" ht="26.25" customHeight="1" x14ac:dyDescent="0.45">
      <c r="A9" s="99"/>
      <c r="B9" s="36"/>
      <c r="C9" s="55"/>
      <c r="D9" s="55"/>
      <c r="E9" s="55"/>
      <c r="F9" s="55"/>
      <c r="G9" s="55"/>
      <c r="H9" s="55"/>
      <c r="I9" s="110"/>
      <c r="J9" s="110">
        <v>0</v>
      </c>
      <c r="K9" s="110"/>
      <c r="L9" s="110">
        <v>0</v>
      </c>
      <c r="M9" s="110"/>
      <c r="N9" s="55"/>
      <c r="O9" s="55"/>
      <c r="P9" s="55"/>
      <c r="Q9" s="110"/>
      <c r="R9" s="55"/>
      <c r="S9" s="55"/>
      <c r="T9" s="37"/>
      <c r="U9" s="37"/>
      <c r="V9" s="132"/>
    </row>
    <row r="10" spans="1:22" ht="28.5" customHeight="1" x14ac:dyDescent="0.45">
      <c r="A10" s="99"/>
      <c r="B10" s="36"/>
      <c r="C10" s="55"/>
      <c r="D10" s="55"/>
      <c r="E10" s="55"/>
      <c r="F10" s="55"/>
      <c r="G10" s="55"/>
      <c r="H10" s="55"/>
      <c r="I10" s="110"/>
      <c r="J10" s="110">
        <v>0</v>
      </c>
      <c r="K10" s="110"/>
      <c r="L10" s="110">
        <v>0</v>
      </c>
      <c r="M10" s="110"/>
      <c r="N10" s="55"/>
      <c r="O10" s="55"/>
      <c r="P10" s="55"/>
      <c r="Q10" s="110"/>
      <c r="R10" s="55"/>
      <c r="S10" s="55"/>
      <c r="T10" s="37"/>
      <c r="U10" s="37"/>
      <c r="V10" s="132"/>
    </row>
    <row r="11" spans="1:22" ht="24.75" customHeight="1" thickBot="1" x14ac:dyDescent="0.25">
      <c r="A11" s="138" t="s">
        <v>2</v>
      </c>
      <c r="I11" s="146">
        <f>SUM(I7:I9)</f>
        <v>0</v>
      </c>
      <c r="J11" s="93">
        <f>SUM(J7:J9)</f>
        <v>0</v>
      </c>
      <c r="K11" s="146">
        <f>SUM(K7:K10)</f>
        <v>0</v>
      </c>
      <c r="L11" s="93">
        <f>SUM(L7:L9)</f>
        <v>0</v>
      </c>
      <c r="M11" s="146">
        <f>SUM(M7:M10)</f>
        <v>0</v>
      </c>
      <c r="N11" s="55">
        <f>SUM(N7:N9)</f>
        <v>0</v>
      </c>
      <c r="O11" s="75">
        <f>SUM(O7:O10)</f>
        <v>0</v>
      </c>
      <c r="P11" s="55">
        <f>SUM(P7:P9)</f>
        <v>0</v>
      </c>
      <c r="Q11" s="75">
        <f>SUM(Q7:Q10)</f>
        <v>0</v>
      </c>
      <c r="R11" s="55">
        <f>SUM(R7:R9)</f>
        <v>0</v>
      </c>
      <c r="S11" s="75">
        <f>SUM(S7:S10)</f>
        <v>0</v>
      </c>
    </row>
    <row r="12" spans="1:22" ht="19.5" thickTop="1" x14ac:dyDescent="0.2">
      <c r="A12" s="99"/>
      <c r="O12" s="87"/>
    </row>
    <row r="14" spans="1:22" x14ac:dyDescent="0.2">
      <c r="Q14" s="152"/>
      <c r="S14" s="126"/>
      <c r="U14" s="127"/>
    </row>
    <row r="15" spans="1:22" x14ac:dyDescent="0.2">
      <c r="S15" s="126"/>
      <c r="U15" s="37"/>
    </row>
    <row r="16" spans="1:22" x14ac:dyDescent="0.2">
      <c r="O16" s="135"/>
      <c r="Q16" s="126"/>
      <c r="U16" s="37"/>
    </row>
    <row r="17" spans="13:21" ht="14.25" customHeight="1" x14ac:dyDescent="0.2">
      <c r="M17" s="414"/>
      <c r="N17" s="414"/>
      <c r="O17" s="414"/>
      <c r="U17" s="133"/>
    </row>
    <row r="18" spans="13:21" x14ac:dyDescent="0.2">
      <c r="O18" s="126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1"/>
  <sheetViews>
    <sheetView rightToLeft="1"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18.28515625" style="170" customWidth="1"/>
    <col min="2" max="2" width="0.7109375" style="170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2851562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 x14ac:dyDescent="0.25">
      <c r="A1" s="423" t="str">
        <f>Sheet1!L4</f>
        <v>صندوق سرمایه‌گذاری اختصاصی بازارگردانی خبرگان اهداف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1:22" ht="21" x14ac:dyDescent="0.25">
      <c r="A2" s="423" t="s">
        <v>66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</row>
    <row r="3" spans="1:22" ht="21" x14ac:dyDescent="0.25">
      <c r="A3" s="423" t="str">
        <f>Sheet1!L5</f>
        <v>برای دوره یک ماهه منتهی به 31 اردیبهشت ماه 1400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</row>
    <row r="4" spans="1:22" ht="8.25" customHeight="1" x14ac:dyDescent="0.5">
      <c r="A4" s="169"/>
      <c r="B4" s="169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39"/>
    </row>
    <row r="5" spans="1:22" ht="21" x14ac:dyDescent="0.25">
      <c r="A5" s="418" t="s">
        <v>117</v>
      </c>
      <c r="B5" s="418"/>
      <c r="C5" s="418"/>
      <c r="D5" s="418"/>
      <c r="E5" s="418"/>
      <c r="F5" s="418"/>
      <c r="G5" s="418"/>
      <c r="H5" s="418"/>
      <c r="I5" s="418"/>
      <c r="J5" s="26"/>
    </row>
    <row r="6" spans="1:22" ht="20.25" thickBot="1" x14ac:dyDescent="0.5">
      <c r="A6" s="159"/>
      <c r="B6" s="159"/>
      <c r="C6" s="419"/>
      <c r="D6" s="420"/>
      <c r="E6" s="419"/>
      <c r="F6" s="419"/>
      <c r="G6" s="419"/>
      <c r="H6" s="38"/>
      <c r="I6" s="421" t="s">
        <v>129</v>
      </c>
      <c r="J6" s="415"/>
      <c r="K6" s="415"/>
      <c r="L6" s="422"/>
      <c r="M6" s="415"/>
      <c r="N6" s="9"/>
      <c r="O6" s="415" t="s">
        <v>130</v>
      </c>
      <c r="P6" s="415"/>
      <c r="Q6" s="415"/>
      <c r="R6" s="415"/>
      <c r="S6" s="415"/>
    </row>
    <row r="7" spans="1:22" ht="54.75" thickBot="1" x14ac:dyDescent="0.5">
      <c r="A7" s="34" t="s">
        <v>45</v>
      </c>
      <c r="B7" s="34"/>
      <c r="C7" s="39" t="s">
        <v>54</v>
      </c>
      <c r="D7" s="280"/>
      <c r="E7" s="39" t="s">
        <v>30</v>
      </c>
      <c r="F7" s="40"/>
      <c r="G7" s="39" t="s">
        <v>42</v>
      </c>
      <c r="H7" s="137"/>
      <c r="I7" s="39" t="s">
        <v>67</v>
      </c>
      <c r="J7" s="107"/>
      <c r="K7" s="39" t="s">
        <v>50</v>
      </c>
      <c r="L7" s="281"/>
      <c r="M7" s="39" t="s">
        <v>55</v>
      </c>
      <c r="N7" s="9"/>
      <c r="O7" s="39" t="s">
        <v>67</v>
      </c>
      <c r="P7" s="107"/>
      <c r="Q7" s="39" t="s">
        <v>50</v>
      </c>
      <c r="R7" s="107"/>
      <c r="S7" s="39" t="s">
        <v>55</v>
      </c>
      <c r="U7" s="152"/>
    </row>
    <row r="8" spans="1:22" s="272" customFormat="1" ht="13.5" customHeight="1" x14ac:dyDescent="0.45">
      <c r="A8" s="185"/>
      <c r="B8" s="185"/>
      <c r="C8" s="107"/>
      <c r="D8" s="107"/>
      <c r="E8" s="107"/>
      <c r="F8" s="107"/>
      <c r="G8" s="107"/>
      <c r="H8" s="107"/>
      <c r="I8" s="107" t="s">
        <v>85</v>
      </c>
      <c r="J8" s="107"/>
      <c r="K8" s="107" t="s">
        <v>85</v>
      </c>
      <c r="L8" s="107"/>
      <c r="M8" s="107" t="s">
        <v>85</v>
      </c>
      <c r="N8" s="57"/>
      <c r="O8" s="107" t="s">
        <v>85</v>
      </c>
      <c r="P8" s="107"/>
      <c r="Q8" s="107" t="s">
        <v>85</v>
      </c>
      <c r="R8" s="107"/>
      <c r="S8" s="107" t="s">
        <v>85</v>
      </c>
      <c r="U8" s="153"/>
    </row>
    <row r="9" spans="1:22" s="261" customFormat="1" ht="22.5" customHeight="1" x14ac:dyDescent="0.25">
      <c r="A9" s="246" t="s">
        <v>99</v>
      </c>
      <c r="B9" s="221"/>
      <c r="C9" s="222" t="s">
        <v>126</v>
      </c>
      <c r="D9" s="222"/>
      <c r="E9" s="222"/>
      <c r="F9" s="222"/>
      <c r="G9" s="225">
        <v>0</v>
      </c>
      <c r="H9" s="222"/>
      <c r="I9" s="93">
        <v>4610</v>
      </c>
      <c r="J9" s="93"/>
      <c r="K9" s="277">
        <v>0</v>
      </c>
      <c r="L9" s="93"/>
      <c r="M9" s="93">
        <f t="shared" ref="M9:M15" si="0">I9+K9</f>
        <v>4610</v>
      </c>
      <c r="N9" s="93"/>
      <c r="O9" s="93">
        <v>1594360078</v>
      </c>
      <c r="P9" s="93"/>
      <c r="Q9" s="277">
        <v>0</v>
      </c>
      <c r="R9" s="93"/>
      <c r="S9" s="93">
        <f t="shared" ref="S9:S15" si="1">O9+Q9</f>
        <v>1594360078</v>
      </c>
    </row>
    <row r="10" spans="1:22" s="261" customFormat="1" ht="22.5" customHeight="1" x14ac:dyDescent="0.25">
      <c r="A10" s="246" t="s">
        <v>100</v>
      </c>
      <c r="B10" s="221"/>
      <c r="C10" s="222" t="s">
        <v>125</v>
      </c>
      <c r="D10" s="223"/>
      <c r="E10" s="222"/>
      <c r="F10" s="223"/>
      <c r="G10" s="225">
        <v>0</v>
      </c>
      <c r="H10" s="222"/>
      <c r="I10" s="93">
        <v>130856</v>
      </c>
      <c r="J10" s="93"/>
      <c r="K10" s="277">
        <v>0</v>
      </c>
      <c r="L10" s="93"/>
      <c r="M10" s="93">
        <f t="shared" si="0"/>
        <v>130856</v>
      </c>
      <c r="N10" s="93"/>
      <c r="O10" s="93">
        <v>1039494</v>
      </c>
      <c r="P10" s="93"/>
      <c r="Q10" s="277">
        <v>0</v>
      </c>
      <c r="R10" s="93"/>
      <c r="S10" s="93">
        <f t="shared" si="1"/>
        <v>1039494</v>
      </c>
      <c r="U10" s="152"/>
    </row>
    <row r="11" spans="1:22" s="261" customFormat="1" ht="22.5" customHeight="1" x14ac:dyDescent="0.25">
      <c r="A11" s="246" t="s">
        <v>100</v>
      </c>
      <c r="B11" s="221"/>
      <c r="C11" s="222" t="s">
        <v>126</v>
      </c>
      <c r="D11" s="223"/>
      <c r="E11" s="222"/>
      <c r="F11" s="223"/>
      <c r="G11" s="225">
        <v>0</v>
      </c>
      <c r="H11" s="222"/>
      <c r="I11" s="93">
        <v>4318</v>
      </c>
      <c r="J11" s="93"/>
      <c r="K11" s="277">
        <v>0</v>
      </c>
      <c r="L11" s="93"/>
      <c r="M11" s="93">
        <f t="shared" si="0"/>
        <v>4318</v>
      </c>
      <c r="N11" s="93"/>
      <c r="O11" s="93">
        <v>79707085</v>
      </c>
      <c r="P11" s="93"/>
      <c r="Q11" s="277">
        <v>0</v>
      </c>
      <c r="R11" s="93"/>
      <c r="S11" s="93">
        <f t="shared" si="1"/>
        <v>79707085</v>
      </c>
      <c r="U11" s="152"/>
    </row>
    <row r="12" spans="1:22" s="261" customFormat="1" ht="22.5" customHeight="1" x14ac:dyDescent="0.25">
      <c r="A12" s="246" t="s">
        <v>100</v>
      </c>
      <c r="B12" s="221"/>
      <c r="C12" s="222" t="s">
        <v>126</v>
      </c>
      <c r="D12" s="223"/>
      <c r="E12" s="222"/>
      <c r="F12" s="223"/>
      <c r="G12" s="225">
        <v>0</v>
      </c>
      <c r="H12" s="222"/>
      <c r="I12" s="93">
        <v>7597</v>
      </c>
      <c r="J12" s="93"/>
      <c r="K12" s="277">
        <v>0</v>
      </c>
      <c r="L12" s="93"/>
      <c r="M12" s="93">
        <f t="shared" si="0"/>
        <v>7597</v>
      </c>
      <c r="N12" s="93"/>
      <c r="O12" s="93">
        <v>36587</v>
      </c>
      <c r="P12" s="93"/>
      <c r="Q12" s="277">
        <v>0</v>
      </c>
      <c r="R12" s="93"/>
      <c r="S12" s="93">
        <f t="shared" si="1"/>
        <v>36587</v>
      </c>
      <c r="U12" s="152"/>
    </row>
    <row r="13" spans="1:22" s="261" customFormat="1" ht="22.5" customHeight="1" x14ac:dyDescent="0.25">
      <c r="A13" s="246" t="s">
        <v>99</v>
      </c>
      <c r="B13" s="221"/>
      <c r="C13" s="222" t="s">
        <v>125</v>
      </c>
      <c r="D13" s="223"/>
      <c r="E13" s="222"/>
      <c r="F13" s="223"/>
      <c r="G13" s="225">
        <v>0</v>
      </c>
      <c r="H13" s="222"/>
      <c r="I13" s="277">
        <v>0</v>
      </c>
      <c r="J13" s="93"/>
      <c r="K13" s="277">
        <v>0</v>
      </c>
      <c r="L13" s="93"/>
      <c r="M13" s="277">
        <f t="shared" si="0"/>
        <v>0</v>
      </c>
      <c r="N13" s="93"/>
      <c r="O13" s="93">
        <v>609062275</v>
      </c>
      <c r="P13" s="93"/>
      <c r="Q13" s="277">
        <v>0</v>
      </c>
      <c r="R13" s="93"/>
      <c r="S13" s="93">
        <f t="shared" si="1"/>
        <v>609062275</v>
      </c>
      <c r="U13" s="152"/>
    </row>
    <row r="14" spans="1:22" s="261" customFormat="1" ht="22.5" customHeight="1" x14ac:dyDescent="0.25">
      <c r="A14" s="246" t="s">
        <v>99</v>
      </c>
      <c r="B14" s="221"/>
      <c r="C14" s="222" t="s">
        <v>125</v>
      </c>
      <c r="D14" s="223"/>
      <c r="E14" s="222"/>
      <c r="F14" s="223"/>
      <c r="G14" s="225">
        <v>0</v>
      </c>
      <c r="H14" s="222"/>
      <c r="I14" s="93">
        <v>4246</v>
      </c>
      <c r="J14" s="93"/>
      <c r="K14" s="277">
        <v>0</v>
      </c>
      <c r="L14" s="93"/>
      <c r="M14" s="93">
        <f t="shared" si="0"/>
        <v>4246</v>
      </c>
      <c r="N14" s="93"/>
      <c r="O14" s="93">
        <v>2833086542</v>
      </c>
      <c r="P14" s="93"/>
      <c r="Q14" s="277">
        <v>0</v>
      </c>
      <c r="R14" s="93"/>
      <c r="S14" s="93">
        <f t="shared" si="1"/>
        <v>2833086542</v>
      </c>
      <c r="U14" s="152"/>
    </row>
    <row r="15" spans="1:22" s="261" customFormat="1" ht="22.5" customHeight="1" x14ac:dyDescent="0.45">
      <c r="A15" s="246" t="s">
        <v>99</v>
      </c>
      <c r="B15" s="99"/>
      <c r="C15" s="222" t="s">
        <v>125</v>
      </c>
      <c r="D15" s="224"/>
      <c r="E15" s="168"/>
      <c r="F15" s="95"/>
      <c r="G15" s="219">
        <v>0</v>
      </c>
      <c r="H15" s="95"/>
      <c r="I15" s="93">
        <v>10000</v>
      </c>
      <c r="J15" s="93"/>
      <c r="K15" s="277">
        <v>0</v>
      </c>
      <c r="L15" s="93"/>
      <c r="M15" s="93">
        <f t="shared" si="0"/>
        <v>10000</v>
      </c>
      <c r="N15" s="93"/>
      <c r="O15" s="93">
        <v>39272</v>
      </c>
      <c r="P15" s="93"/>
      <c r="Q15" s="277">
        <v>0</v>
      </c>
      <c r="R15" s="93"/>
      <c r="S15" s="93">
        <f t="shared" si="1"/>
        <v>39272</v>
      </c>
      <c r="V15" s="152"/>
    </row>
    <row r="16" spans="1:22" ht="27" customHeight="1" thickBot="1" x14ac:dyDescent="0.5">
      <c r="A16" s="181" t="s">
        <v>2</v>
      </c>
      <c r="B16" s="99"/>
      <c r="C16" s="57"/>
      <c r="D16" s="9"/>
      <c r="E16" s="9"/>
      <c r="F16" s="9"/>
      <c r="G16" s="57"/>
      <c r="H16" s="57"/>
      <c r="I16" s="94">
        <f>SUM(I9:I15)</f>
        <v>161627</v>
      </c>
      <c r="J16" s="93"/>
      <c r="K16" s="302">
        <f>SUM(K9:K15)</f>
        <v>0</v>
      </c>
      <c r="L16" s="93"/>
      <c r="M16" s="94">
        <f>SUM(M9:M15)</f>
        <v>161627</v>
      </c>
      <c r="N16" s="273"/>
      <c r="O16" s="94">
        <f>SUM(O9:O15)</f>
        <v>5117331333</v>
      </c>
      <c r="P16" s="93"/>
      <c r="Q16" s="302">
        <f>SUM(Q9:Q15)</f>
        <v>0</v>
      </c>
      <c r="R16" s="273"/>
      <c r="S16" s="94">
        <f>SUM(S9:S15)</f>
        <v>5117331333</v>
      </c>
    </row>
    <row r="17" spans="9:19" ht="15.75" thickTop="1" x14ac:dyDescent="0.25">
      <c r="I17" s="294"/>
      <c r="K17" s="151"/>
      <c r="O17" s="294"/>
    </row>
    <row r="18" spans="9:19" x14ac:dyDescent="0.25">
      <c r="I18" s="294"/>
      <c r="K18" s="66"/>
      <c r="O18" s="294"/>
    </row>
    <row r="19" spans="9:19" x14ac:dyDescent="0.25">
      <c r="I19" s="151"/>
      <c r="M19" s="66"/>
      <c r="O19" s="66"/>
      <c r="S19" s="66"/>
    </row>
    <row r="20" spans="9:19" x14ac:dyDescent="0.25">
      <c r="I20" s="66"/>
      <c r="J20" s="66"/>
      <c r="K20" s="66"/>
      <c r="L20" s="66"/>
      <c r="M20" s="66"/>
      <c r="N20" s="66"/>
      <c r="O20" s="66"/>
      <c r="S20" s="151"/>
    </row>
    <row r="21" spans="9:19" x14ac:dyDescent="0.25">
      <c r="S21" s="151"/>
    </row>
  </sheetData>
  <mergeCells count="7">
    <mergeCell ref="A5:I5"/>
    <mergeCell ref="C6:G6"/>
    <mergeCell ref="I6:M6"/>
    <mergeCell ref="O6:S6"/>
    <mergeCell ref="A1:S1"/>
    <mergeCell ref="A2:S2"/>
    <mergeCell ref="A3:S3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  <ignoredErrors>
    <ignoredError sqref="J16 N16 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2"/>
  <sheetViews>
    <sheetView rightToLeft="1" view="pageBreakPreview" zoomScaleNormal="100" zoomScaleSheetLayoutView="100" workbookViewId="0">
      <selection activeCell="C18" sqref="C18"/>
    </sheetView>
  </sheetViews>
  <sheetFormatPr defaultColWidth="9.140625" defaultRowHeight="52.5" customHeight="1" x14ac:dyDescent="0.4"/>
  <cols>
    <col min="1" max="1" width="23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2.7109375" style="3" customWidth="1"/>
    <col min="12" max="12" width="0.7109375" style="3" customWidth="1"/>
    <col min="13" max="13" width="16.140625" style="212" customWidth="1"/>
    <col min="14" max="14" width="0.42578125" style="3" customWidth="1"/>
    <col min="15" max="15" width="19.140625" style="212" customWidth="1"/>
    <col min="16" max="16" width="0.5703125" style="212" customWidth="1"/>
    <col min="17" max="17" width="13.42578125" style="212" customWidth="1"/>
    <col min="18" max="18" width="0.5703125" style="3" customWidth="1"/>
    <col min="19" max="19" width="21.85546875" style="212" customWidth="1"/>
    <col min="20" max="16384" width="9.140625" style="3"/>
  </cols>
  <sheetData>
    <row r="1" spans="1:22" ht="25.5" customHeight="1" x14ac:dyDescent="0.4">
      <c r="A1" s="423" t="str">
        <f>Sheet1!L4</f>
        <v>صندوق سرمایه‌گذاری اختصاصی بازارگردانی خبرگان اهداف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1:22" ht="25.5" customHeight="1" x14ac:dyDescent="0.4">
      <c r="A2" s="423" t="s">
        <v>66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</row>
    <row r="3" spans="1:22" ht="25.5" customHeight="1" x14ac:dyDescent="0.4">
      <c r="A3" s="423" t="str">
        <f>Sheet1!L5</f>
        <v>برای دوره یک ماهه منتهی به 31 اردیبهشت ماه 1400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</row>
    <row r="4" spans="1:22" ht="7.5" customHeight="1" x14ac:dyDescent="0.55000000000000004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</row>
    <row r="5" spans="1:22" ht="37.5" customHeight="1" x14ac:dyDescent="0.55000000000000004">
      <c r="A5" s="408" t="s">
        <v>76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33"/>
      <c r="U5" s="33"/>
      <c r="V5" s="33"/>
    </row>
    <row r="6" spans="1:22" ht="22.5" customHeight="1" thickBot="1" x14ac:dyDescent="0.45">
      <c r="C6" s="413" t="s">
        <v>53</v>
      </c>
      <c r="D6" s="413"/>
      <c r="E6" s="413"/>
      <c r="F6" s="413"/>
      <c r="G6" s="413"/>
      <c r="H6" s="52"/>
      <c r="I6" s="415" t="str">
        <f>'سود سپرده بانکی'!I6:M6</f>
        <v>طی اردیبهشت ماه 1400</v>
      </c>
      <c r="J6" s="415"/>
      <c r="K6" s="415"/>
      <c r="L6" s="415"/>
      <c r="M6" s="415"/>
      <c r="N6" s="53"/>
      <c r="O6" s="415" t="str">
        <f>'سود سپرده بانکی'!O6:S6</f>
        <v>از ابتدای سال مالی تا پایان اردیبهشت ماه سال 1400</v>
      </c>
      <c r="P6" s="415"/>
      <c r="Q6" s="415"/>
      <c r="R6" s="415"/>
      <c r="S6" s="415"/>
      <c r="T6" s="2"/>
      <c r="U6" s="2"/>
      <c r="V6" s="2"/>
    </row>
    <row r="7" spans="1:22" ht="52.5" customHeight="1" thickBot="1" x14ac:dyDescent="0.45">
      <c r="A7" s="47" t="s">
        <v>40</v>
      </c>
      <c r="B7" s="36"/>
      <c r="C7" s="136" t="s">
        <v>47</v>
      </c>
      <c r="D7" s="40"/>
      <c r="E7" s="136" t="s">
        <v>52</v>
      </c>
      <c r="F7" s="40"/>
      <c r="G7" s="136" t="s">
        <v>48</v>
      </c>
      <c r="H7" s="40"/>
      <c r="I7" s="136" t="s">
        <v>49</v>
      </c>
      <c r="J7" s="40"/>
      <c r="K7" s="136" t="s">
        <v>50</v>
      </c>
      <c r="L7" s="40"/>
      <c r="M7" s="217" t="s">
        <v>51</v>
      </c>
      <c r="N7" s="30"/>
      <c r="O7" s="217" t="s">
        <v>49</v>
      </c>
      <c r="P7" s="220"/>
      <c r="Q7" s="217" t="s">
        <v>50</v>
      </c>
      <c r="R7" s="40"/>
      <c r="S7" s="217" t="s">
        <v>51</v>
      </c>
      <c r="T7" s="18"/>
      <c r="U7" s="18"/>
      <c r="V7" s="18"/>
    </row>
    <row r="8" spans="1:22" ht="15" customHeight="1" x14ac:dyDescent="0.4">
      <c r="A8" s="209"/>
      <c r="B8" s="36"/>
      <c r="C8" s="107"/>
      <c r="D8" s="40"/>
      <c r="E8" s="107"/>
      <c r="F8" s="40"/>
      <c r="G8" s="107"/>
      <c r="H8" s="40"/>
      <c r="I8" s="107" t="s">
        <v>85</v>
      </c>
      <c r="J8" s="40"/>
      <c r="K8" s="107" t="s">
        <v>85</v>
      </c>
      <c r="L8" s="40"/>
      <c r="M8" s="107" t="s">
        <v>85</v>
      </c>
      <c r="N8" s="30"/>
      <c r="O8" s="107" t="s">
        <v>85</v>
      </c>
      <c r="P8" s="220"/>
      <c r="Q8" s="107" t="s">
        <v>85</v>
      </c>
      <c r="R8" s="40"/>
      <c r="S8" s="107" t="s">
        <v>85</v>
      </c>
      <c r="T8" s="18"/>
      <c r="U8" s="18"/>
      <c r="V8" s="18"/>
    </row>
    <row r="9" spans="1:22" ht="23.25" customHeight="1" x14ac:dyDescent="0.4">
      <c r="A9" s="268" t="s">
        <v>94</v>
      </c>
      <c r="B9" s="36"/>
      <c r="C9" s="107" t="s">
        <v>118</v>
      </c>
      <c r="D9" s="40"/>
      <c r="E9" s="55">
        <v>32614544</v>
      </c>
      <c r="F9" s="40"/>
      <c r="G9" s="55">
        <v>410</v>
      </c>
      <c r="H9" s="40"/>
      <c r="I9" s="267">
        <v>0</v>
      </c>
      <c r="J9" s="267">
        <f t="shared" ref="J9" si="0">F9+H9</f>
        <v>0</v>
      </c>
      <c r="K9" s="267">
        <v>0</v>
      </c>
      <c r="L9" s="267">
        <f t="shared" ref="L9" si="1">H9+J9</f>
        <v>0</v>
      </c>
      <c r="M9" s="267">
        <f>I9+K9</f>
        <v>0</v>
      </c>
      <c r="N9" s="30"/>
      <c r="O9" s="55">
        <v>13371963040</v>
      </c>
      <c r="P9" s="220"/>
      <c r="Q9" s="55">
        <v>-661633588</v>
      </c>
      <c r="R9" s="40"/>
      <c r="S9" s="55">
        <f>O9+Q9</f>
        <v>12710329452</v>
      </c>
      <c r="T9" s="311"/>
      <c r="U9" s="18"/>
      <c r="V9" s="18"/>
    </row>
    <row r="10" spans="1:22" ht="27" customHeight="1" thickBot="1" x14ac:dyDescent="0.45">
      <c r="A10" s="268" t="s">
        <v>2</v>
      </c>
      <c r="I10" s="299">
        <f>SUM(I9:I9)</f>
        <v>0</v>
      </c>
      <c r="J10" s="300"/>
      <c r="K10" s="299">
        <f>SUM(K9:K9)</f>
        <v>0</v>
      </c>
      <c r="L10" s="300"/>
      <c r="M10" s="299">
        <f>SUM(M9:M9)</f>
        <v>0</v>
      </c>
      <c r="N10" s="55"/>
      <c r="O10" s="75">
        <f>SUM(O9:O9)</f>
        <v>13371963040</v>
      </c>
      <c r="P10" s="210"/>
      <c r="Q10" s="75">
        <f>SUM(Q9:Q9)</f>
        <v>-661633588</v>
      </c>
      <c r="R10" s="210"/>
      <c r="S10" s="75">
        <f>SUM(S9:S9)</f>
        <v>12710329452</v>
      </c>
    </row>
    <row r="11" spans="1:22" ht="26.25" customHeight="1" thickTop="1" x14ac:dyDescent="0.4">
      <c r="I11" s="80"/>
      <c r="K11" s="80"/>
      <c r="O11" s="213"/>
      <c r="Q11" s="152"/>
      <c r="S11" s="214"/>
    </row>
    <row r="12" spans="1:22" ht="21" customHeight="1" x14ac:dyDescent="0.4">
      <c r="I12" s="83"/>
      <c r="J12" s="83"/>
      <c r="K12" s="83"/>
      <c r="O12" s="214"/>
      <c r="P12" s="214"/>
      <c r="Q12" s="214"/>
      <c r="R12" s="214"/>
      <c r="S12" s="301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26"/>
  <sheetViews>
    <sheetView rightToLeft="1" view="pageBreakPreview" zoomScale="115" zoomScaleNormal="100" zoomScaleSheetLayoutView="115" workbookViewId="0">
      <selection activeCell="J11" sqref="J11"/>
    </sheetView>
  </sheetViews>
  <sheetFormatPr defaultColWidth="9.140625" defaultRowHeight="20.25" customHeight="1" x14ac:dyDescent="0.45"/>
  <cols>
    <col min="1" max="1" width="1" style="9" customWidth="1"/>
    <col min="2" max="2" width="24" style="9" customWidth="1"/>
    <col min="3" max="3" width="0.5703125" style="9" customWidth="1"/>
    <col min="4" max="4" width="11.710937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2.28515625" style="9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23.28515625" style="235" bestFit="1" customWidth="1"/>
    <col min="20" max="20" width="13.7109375" style="9" bestFit="1" customWidth="1"/>
    <col min="21" max="21" width="12.7109375" style="9" customWidth="1"/>
    <col min="22" max="16384" width="9.140625" style="9"/>
  </cols>
  <sheetData>
    <row r="1" spans="2:18" ht="20.25" customHeight="1" x14ac:dyDescent="0.55000000000000004">
      <c r="B1" s="374" t="str">
        <f>Sheet1!L4</f>
        <v>صندوق سرمایه‌گذاری اختصاصی بازارگردانی خبرگان اهداف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2:18" ht="20.25" customHeight="1" x14ac:dyDescent="0.5">
      <c r="B2" s="400" t="s">
        <v>66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2:18" ht="20.25" customHeight="1" x14ac:dyDescent="0.5">
      <c r="B3" s="400" t="str">
        <f>Sheet1!L5</f>
        <v>برای دوره یک ماهه منتهی به 31 اردیبهشت ماه 1400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2:18" ht="20.25" customHeight="1" x14ac:dyDescent="0.45">
      <c r="B4" s="401" t="s">
        <v>78</v>
      </c>
      <c r="C4" s="401"/>
      <c r="D4" s="401"/>
      <c r="E4" s="401"/>
      <c r="F4" s="401"/>
      <c r="G4" s="401"/>
      <c r="H4" s="401"/>
      <c r="I4" s="401"/>
      <c r="J4" s="191"/>
    </row>
    <row r="5" spans="2:18" ht="25.5" customHeight="1" thickBot="1" x14ac:dyDescent="0.5">
      <c r="B5" s="96"/>
      <c r="D5" s="413" t="s">
        <v>129</v>
      </c>
      <c r="E5" s="413"/>
      <c r="F5" s="413"/>
      <c r="G5" s="413"/>
      <c r="H5" s="413"/>
      <c r="I5" s="413"/>
      <c r="J5" s="413"/>
      <c r="L5" s="415" t="s">
        <v>131</v>
      </c>
      <c r="M5" s="415"/>
      <c r="N5" s="415"/>
      <c r="O5" s="415"/>
      <c r="P5" s="415"/>
      <c r="Q5" s="415"/>
      <c r="R5" s="415"/>
    </row>
    <row r="6" spans="2:18" ht="35.25" customHeight="1" thickBot="1" x14ac:dyDescent="0.5">
      <c r="B6" s="128" t="s">
        <v>45</v>
      </c>
      <c r="C6" s="71"/>
      <c r="D6" s="72" t="s">
        <v>3</v>
      </c>
      <c r="E6" s="71"/>
      <c r="F6" s="190" t="s">
        <v>28</v>
      </c>
      <c r="G6" s="71"/>
      <c r="H6" s="72" t="s">
        <v>56</v>
      </c>
      <c r="I6" s="71"/>
      <c r="J6" s="190" t="s">
        <v>57</v>
      </c>
      <c r="K6" s="73"/>
      <c r="L6" s="72" t="s">
        <v>3</v>
      </c>
      <c r="M6" s="71"/>
      <c r="N6" s="190" t="s">
        <v>28</v>
      </c>
      <c r="O6" s="71"/>
      <c r="P6" s="72" t="s">
        <v>56</v>
      </c>
      <c r="Q6" s="30"/>
      <c r="R6" s="190" t="s">
        <v>57</v>
      </c>
    </row>
    <row r="7" spans="2:18" ht="20.25" customHeight="1" x14ac:dyDescent="0.45">
      <c r="B7" s="181"/>
      <c r="D7" s="182"/>
      <c r="E7" s="55"/>
      <c r="F7" s="182" t="s">
        <v>85</v>
      </c>
      <c r="G7" s="55">
        <v>-1</v>
      </c>
      <c r="H7" s="182" t="s">
        <v>85</v>
      </c>
      <c r="I7" s="55"/>
      <c r="J7" s="182" t="s">
        <v>85</v>
      </c>
      <c r="K7" s="55"/>
      <c r="L7" s="182"/>
      <c r="M7" s="55"/>
      <c r="N7" s="182" t="s">
        <v>85</v>
      </c>
      <c r="O7" s="55"/>
      <c r="P7" s="182" t="s">
        <v>85</v>
      </c>
      <c r="Q7" s="55"/>
      <c r="R7" s="182" t="s">
        <v>85</v>
      </c>
    </row>
    <row r="8" spans="2:18" ht="26.25" customHeight="1" x14ac:dyDescent="0.45">
      <c r="B8" s="181" t="s">
        <v>98</v>
      </c>
      <c r="D8" s="55">
        <v>30863998</v>
      </c>
      <c r="E8" s="55"/>
      <c r="F8" s="55">
        <v>469084634108</v>
      </c>
      <c r="G8" s="55"/>
      <c r="H8" s="55">
        <v>-458902424625</v>
      </c>
      <c r="I8" s="55"/>
      <c r="J8" s="55">
        <f>F8+H8</f>
        <v>10182209483</v>
      </c>
      <c r="K8" s="55"/>
      <c r="L8" s="55">
        <v>30863998</v>
      </c>
      <c r="M8" s="55"/>
      <c r="N8" s="55">
        <v>469084634108</v>
      </c>
      <c r="O8" s="55"/>
      <c r="P8" s="55">
        <f>-467502229585+3656</f>
        <v>-467502225929</v>
      </c>
      <c r="Q8" s="55"/>
      <c r="R8" s="55">
        <f t="shared" ref="R8:R15" si="0">N8+P8</f>
        <v>1582408179</v>
      </c>
    </row>
    <row r="9" spans="2:18" ht="26.25" customHeight="1" x14ac:dyDescent="0.45">
      <c r="B9" s="181" t="s">
        <v>94</v>
      </c>
      <c r="D9" s="55">
        <v>51456067</v>
      </c>
      <c r="E9" s="55"/>
      <c r="F9" s="55">
        <v>989159483965</v>
      </c>
      <c r="G9" s="55"/>
      <c r="H9" s="55">
        <v>-1090179141215</v>
      </c>
      <c r="I9" s="55"/>
      <c r="J9" s="55">
        <f t="shared" ref="J9:J15" si="1">F9+H9</f>
        <v>-101019657250</v>
      </c>
      <c r="K9" s="55"/>
      <c r="L9" s="55">
        <v>51456067</v>
      </c>
      <c r="M9" s="55"/>
      <c r="N9" s="55">
        <v>989159483965</v>
      </c>
      <c r="O9" s="55"/>
      <c r="P9" s="55">
        <v>-1200084491385</v>
      </c>
      <c r="Q9" s="55"/>
      <c r="R9" s="55">
        <f t="shared" si="0"/>
        <v>-210925007420</v>
      </c>
    </row>
    <row r="10" spans="2:18" ht="26.25" customHeight="1" x14ac:dyDescent="0.45">
      <c r="B10" s="181" t="s">
        <v>97</v>
      </c>
      <c r="D10" s="55">
        <v>3626014</v>
      </c>
      <c r="E10" s="55"/>
      <c r="F10" s="55">
        <v>155394298940</v>
      </c>
      <c r="G10" s="55"/>
      <c r="H10" s="55">
        <v>-141688720347</v>
      </c>
      <c r="I10" s="55"/>
      <c r="J10" s="55">
        <f t="shared" si="1"/>
        <v>13705578593</v>
      </c>
      <c r="K10" s="55"/>
      <c r="L10" s="55">
        <v>3626014</v>
      </c>
      <c r="M10" s="55"/>
      <c r="N10" s="55">
        <v>155394298940</v>
      </c>
      <c r="O10" s="55"/>
      <c r="P10" s="55">
        <v>-145163627678</v>
      </c>
      <c r="Q10" s="55"/>
      <c r="R10" s="55">
        <f t="shared" si="0"/>
        <v>10230671262</v>
      </c>
    </row>
    <row r="11" spans="2:18" ht="26.25" customHeight="1" x14ac:dyDescent="0.45">
      <c r="B11" s="181" t="s">
        <v>96</v>
      </c>
      <c r="D11" s="55">
        <v>80530725</v>
      </c>
      <c r="E11" s="55"/>
      <c r="F11" s="55">
        <v>992672019062</v>
      </c>
      <c r="G11" s="55"/>
      <c r="H11" s="55">
        <v>-962573709074</v>
      </c>
      <c r="I11" s="55"/>
      <c r="J11" s="55">
        <f t="shared" si="1"/>
        <v>30098309988</v>
      </c>
      <c r="K11" s="55"/>
      <c r="L11" s="55">
        <v>80530725</v>
      </c>
      <c r="M11" s="55"/>
      <c r="N11" s="55">
        <v>992672019062</v>
      </c>
      <c r="O11" s="55"/>
      <c r="P11" s="55">
        <v>-1120976341777</v>
      </c>
      <c r="Q11" s="55"/>
      <c r="R11" s="55">
        <f t="shared" si="0"/>
        <v>-128304322715</v>
      </c>
    </row>
    <row r="12" spans="2:18" ht="26.25" customHeight="1" x14ac:dyDescent="0.45">
      <c r="B12" s="181" t="s">
        <v>95</v>
      </c>
      <c r="D12" s="55">
        <v>54700477</v>
      </c>
      <c r="E12" s="55"/>
      <c r="F12" s="55">
        <v>766864432063</v>
      </c>
      <c r="G12" s="55"/>
      <c r="H12" s="55">
        <v>-814064587199</v>
      </c>
      <c r="I12" s="55"/>
      <c r="J12" s="55">
        <f t="shared" si="1"/>
        <v>-47200155136</v>
      </c>
      <c r="K12" s="55"/>
      <c r="L12" s="55">
        <v>54700477</v>
      </c>
      <c r="M12" s="55"/>
      <c r="N12" s="55">
        <v>766864432063</v>
      </c>
      <c r="O12" s="55"/>
      <c r="P12" s="55">
        <v>-897443201100</v>
      </c>
      <c r="Q12" s="55"/>
      <c r="R12" s="55">
        <f t="shared" si="0"/>
        <v>-130578769037</v>
      </c>
    </row>
    <row r="13" spans="2:18" ht="26.25" customHeight="1" x14ac:dyDescent="0.45">
      <c r="B13" s="181" t="s">
        <v>91</v>
      </c>
      <c r="D13" s="55">
        <v>764214454</v>
      </c>
      <c r="E13" s="55"/>
      <c r="F13" s="55">
        <v>7598154827598</v>
      </c>
      <c r="G13" s="55"/>
      <c r="H13" s="55">
        <v>-8584956984669</v>
      </c>
      <c r="I13" s="55"/>
      <c r="J13" s="55">
        <f t="shared" si="1"/>
        <v>-986802157071</v>
      </c>
      <c r="K13" s="55"/>
      <c r="L13" s="55">
        <v>764214454</v>
      </c>
      <c r="M13" s="55"/>
      <c r="N13" s="55">
        <v>7598154827598</v>
      </c>
      <c r="O13" s="55"/>
      <c r="P13" s="55">
        <v>-9585344490840</v>
      </c>
      <c r="Q13" s="55"/>
      <c r="R13" s="55">
        <f t="shared" si="0"/>
        <v>-1987189663242</v>
      </c>
    </row>
    <row r="14" spans="2:18" ht="26.25" customHeight="1" x14ac:dyDescent="0.45">
      <c r="B14" s="181" t="s">
        <v>93</v>
      </c>
      <c r="D14" s="55">
        <v>8388339</v>
      </c>
      <c r="E14" s="55"/>
      <c r="F14" s="55">
        <v>354724710655</v>
      </c>
      <c r="G14" s="55"/>
      <c r="H14" s="55">
        <v>-373093940021</v>
      </c>
      <c r="I14" s="55"/>
      <c r="J14" s="55">
        <f t="shared" si="1"/>
        <v>-18369229366</v>
      </c>
      <c r="K14" s="55"/>
      <c r="L14" s="55">
        <v>8388339</v>
      </c>
      <c r="M14" s="55"/>
      <c r="N14" s="55">
        <v>354724710655</v>
      </c>
      <c r="O14" s="55"/>
      <c r="P14" s="55">
        <v>-371715220279</v>
      </c>
      <c r="Q14" s="55"/>
      <c r="R14" s="55">
        <f t="shared" si="0"/>
        <v>-16990509624</v>
      </c>
    </row>
    <row r="15" spans="2:18" ht="26.25" customHeight="1" x14ac:dyDescent="0.45">
      <c r="B15" s="181" t="s">
        <v>92</v>
      </c>
      <c r="D15" s="55">
        <v>3370995</v>
      </c>
      <c r="E15" s="55"/>
      <c r="F15" s="55">
        <v>492040488440</v>
      </c>
      <c r="G15" s="55"/>
      <c r="H15" s="55">
        <v>-524087565418</v>
      </c>
      <c r="I15" s="55"/>
      <c r="J15" s="55">
        <f t="shared" si="1"/>
        <v>-32047076978</v>
      </c>
      <c r="K15" s="55"/>
      <c r="L15" s="55">
        <v>3370995</v>
      </c>
      <c r="M15" s="55"/>
      <c r="N15" s="55">
        <v>492040488440</v>
      </c>
      <c r="O15" s="55"/>
      <c r="P15" s="55">
        <v>-493481284838</v>
      </c>
      <c r="Q15" s="55"/>
      <c r="R15" s="55">
        <f t="shared" si="0"/>
        <v>-1440796398</v>
      </c>
    </row>
    <row r="16" spans="2:18" ht="25.5" customHeight="1" thickBot="1" x14ac:dyDescent="0.5">
      <c r="B16" s="192" t="s">
        <v>2</v>
      </c>
      <c r="D16" s="75">
        <f>SUM(D8:D15)</f>
        <v>997151069</v>
      </c>
      <c r="E16" s="55"/>
      <c r="F16" s="75">
        <f>SUM(F8:F15)</f>
        <v>11818094894831</v>
      </c>
      <c r="H16" s="75">
        <f>SUM(H8:H15)</f>
        <v>-12949547072568</v>
      </c>
      <c r="J16" s="75">
        <f>SUM(J8:J15)</f>
        <v>-1131452177737</v>
      </c>
      <c r="K16" s="55"/>
      <c r="L16" s="75">
        <f>SUM(L8:L15)</f>
        <v>997151069</v>
      </c>
      <c r="M16" s="55"/>
      <c r="N16" s="75">
        <f>SUM(N8:N15)</f>
        <v>11818094894831</v>
      </c>
      <c r="O16" s="55"/>
      <c r="P16" s="75">
        <f>SUM(P8:P15)</f>
        <v>-14281710883826</v>
      </c>
      <c r="Q16" s="55"/>
      <c r="R16" s="75">
        <f>SUM(R8:R15)</f>
        <v>-2463615988995</v>
      </c>
    </row>
    <row r="17" spans="8:19" ht="20.25" customHeight="1" thickTop="1" x14ac:dyDescent="0.45">
      <c r="J17" s="193"/>
      <c r="R17" s="193"/>
    </row>
    <row r="18" spans="8:19" ht="20.25" customHeight="1" x14ac:dyDescent="0.45">
      <c r="H18" s="305"/>
      <c r="J18" s="193"/>
      <c r="R18" s="193"/>
    </row>
    <row r="19" spans="8:19" ht="20.25" customHeight="1" x14ac:dyDescent="0.45">
      <c r="H19" s="306"/>
      <c r="J19" s="193"/>
      <c r="R19" s="193"/>
      <c r="S19" s="236"/>
    </row>
    <row r="20" spans="8:19" ht="20.25" customHeight="1" x14ac:dyDescent="0.45">
      <c r="J20" s="193"/>
      <c r="R20" s="193"/>
      <c r="S20" s="236"/>
    </row>
    <row r="21" spans="8:19" ht="20.25" customHeight="1" x14ac:dyDescent="0.45">
      <c r="S21" s="236"/>
    </row>
    <row r="22" spans="8:19" ht="20.25" customHeight="1" x14ac:dyDescent="0.45">
      <c r="S22" s="236"/>
    </row>
    <row r="23" spans="8:19" ht="20.25" customHeight="1" x14ac:dyDescent="0.45">
      <c r="S23" s="236"/>
    </row>
    <row r="24" spans="8:19" ht="20.25" customHeight="1" x14ac:dyDescent="0.45">
      <c r="S24" s="236"/>
    </row>
    <row r="25" spans="8:19" ht="20.25" customHeight="1" x14ac:dyDescent="0.45">
      <c r="S25" s="236"/>
    </row>
    <row r="26" spans="8:19" ht="20.25" customHeight="1" x14ac:dyDescent="0.45">
      <c r="S26" s="236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5" firstPageNumber="22" orientation="landscape" useFirstPageNumber="1" r:id="rId1"/>
  <headerFooter>
    <oddFooter>&amp;C&amp;"B Nazanin,Regular"&amp;12&amp;P</oddFooter>
  </headerFooter>
  <rowBreaks count="1" manualBreakCount="1">
    <brk id="1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V35"/>
  <sheetViews>
    <sheetView rightToLeft="1" view="pageBreakPreview" zoomScaleNormal="100" zoomScaleSheetLayoutView="100" workbookViewId="0">
      <selection activeCell="I24" sqref="I24"/>
    </sheetView>
  </sheetViews>
  <sheetFormatPr defaultRowHeight="15" x14ac:dyDescent="0.25"/>
  <cols>
    <col min="1" max="1" width="28.5703125" customWidth="1"/>
    <col min="2" max="2" width="0.7109375" style="187" customWidth="1"/>
    <col min="3" max="3" width="11.5703125" customWidth="1"/>
    <col min="4" max="4" width="0.42578125" customWidth="1"/>
    <col min="5" max="5" width="17.28515625" style="91" customWidth="1"/>
    <col min="6" max="6" width="0.5703125" customWidth="1"/>
    <col min="7" max="7" width="17.28515625" bestFit="1" customWidth="1"/>
    <col min="8" max="8" width="0.5703125" customWidth="1"/>
    <col min="9" max="9" width="22" style="91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91" bestFit="1" customWidth="1"/>
    <col min="18" max="18" width="17.42578125" bestFit="1" customWidth="1"/>
    <col min="19" max="19" width="18.42578125" bestFit="1" customWidth="1"/>
    <col min="20" max="20" width="13.85546875" bestFit="1" customWidth="1"/>
  </cols>
  <sheetData>
    <row r="1" spans="1:20" ht="23.25" customHeight="1" x14ac:dyDescent="0.55000000000000004">
      <c r="A1" s="374" t="str">
        <f>Sheet1!L4</f>
        <v>صندوق سرمایه‌گذاری اختصاصی بازارگردانی خبرگان اهداف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</row>
    <row r="2" spans="1:20" ht="23.25" customHeight="1" x14ac:dyDescent="0.55000000000000004">
      <c r="A2" s="374" t="s">
        <v>66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</row>
    <row r="3" spans="1:20" ht="23.25" customHeight="1" x14ac:dyDescent="0.55000000000000004">
      <c r="A3" s="374" t="str">
        <f>Sheet1!L5</f>
        <v>برای دوره یک ماهه منتهی به 31 اردیبهشت ماه 1400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</row>
    <row r="4" spans="1:20" ht="27.75" customHeight="1" x14ac:dyDescent="0.6">
      <c r="A4" s="425" t="s">
        <v>77</v>
      </c>
      <c r="B4" s="425"/>
      <c r="C4" s="425"/>
      <c r="D4" s="425"/>
      <c r="E4" s="425"/>
      <c r="F4" s="425"/>
      <c r="G4" s="425"/>
      <c r="H4" s="425"/>
      <c r="I4" s="425"/>
      <c r="J4" s="426"/>
      <c r="K4" s="426"/>
      <c r="L4" s="426"/>
      <c r="M4" s="426"/>
      <c r="N4" s="426"/>
      <c r="O4" s="426"/>
      <c r="P4" s="426"/>
      <c r="Q4" s="426"/>
    </row>
    <row r="5" spans="1:20" ht="25.5" customHeight="1" thickBot="1" x14ac:dyDescent="0.6">
      <c r="A5" s="43"/>
      <c r="B5" s="43"/>
      <c r="C5" s="415" t="s">
        <v>129</v>
      </c>
      <c r="D5" s="415"/>
      <c r="E5" s="415"/>
      <c r="F5" s="415"/>
      <c r="G5" s="415"/>
      <c r="H5" s="415"/>
      <c r="I5" s="415"/>
      <c r="J5" s="9"/>
      <c r="K5" s="415" t="s">
        <v>131</v>
      </c>
      <c r="L5" s="415"/>
      <c r="M5" s="415"/>
      <c r="N5" s="415"/>
      <c r="O5" s="415"/>
      <c r="P5" s="415"/>
      <c r="Q5" s="415"/>
    </row>
    <row r="6" spans="1:20" ht="36" customHeight="1" thickBot="1" x14ac:dyDescent="0.5">
      <c r="A6" s="105" t="s">
        <v>45</v>
      </c>
      <c r="B6" s="105"/>
      <c r="C6" s="113" t="s">
        <v>3</v>
      </c>
      <c r="D6" s="114"/>
      <c r="E6" s="115" t="s">
        <v>28</v>
      </c>
      <c r="F6" s="114"/>
      <c r="G6" s="113" t="s">
        <v>56</v>
      </c>
      <c r="H6" s="114"/>
      <c r="I6" s="113" t="s">
        <v>58</v>
      </c>
      <c r="J6" s="116"/>
      <c r="K6" s="113" t="s">
        <v>3</v>
      </c>
      <c r="L6" s="114"/>
      <c r="M6" s="117" t="s">
        <v>28</v>
      </c>
      <c r="N6" s="114"/>
      <c r="O6" s="113" t="s">
        <v>56</v>
      </c>
      <c r="P6" s="114"/>
      <c r="Q6" s="113" t="s">
        <v>58</v>
      </c>
    </row>
    <row r="7" spans="1:20" ht="15" customHeight="1" x14ac:dyDescent="0.45">
      <c r="A7" s="99"/>
      <c r="B7" s="99"/>
      <c r="C7" s="55"/>
      <c r="D7" s="129"/>
      <c r="E7" s="140" t="s">
        <v>85</v>
      </c>
      <c r="F7" s="129">
        <v>0</v>
      </c>
      <c r="G7" s="140" t="s">
        <v>85</v>
      </c>
      <c r="H7" s="129">
        <v>0</v>
      </c>
      <c r="I7" s="140" t="s">
        <v>85</v>
      </c>
      <c r="J7" s="55"/>
      <c r="K7" s="158"/>
      <c r="L7" s="55"/>
      <c r="M7" s="55" t="s">
        <v>85</v>
      </c>
      <c r="N7" s="55"/>
      <c r="O7" s="55" t="s">
        <v>85</v>
      </c>
      <c r="P7" s="55"/>
      <c r="Q7" s="55" t="s">
        <v>85</v>
      </c>
      <c r="S7" s="66"/>
    </row>
    <row r="8" spans="1:20" ht="28.5" customHeight="1" x14ac:dyDescent="0.25">
      <c r="A8" s="99" t="s">
        <v>95</v>
      </c>
      <c r="B8" s="99"/>
      <c r="C8" s="316">
        <v>2671670</v>
      </c>
      <c r="D8" s="316"/>
      <c r="E8" s="316">
        <v>37805405761</v>
      </c>
      <c r="F8" s="316"/>
      <c r="G8" s="316">
        <v>-44119386391</v>
      </c>
      <c r="H8" s="316">
        <v>0</v>
      </c>
      <c r="I8" s="316">
        <f>E8+G8</f>
        <v>-6313980630</v>
      </c>
      <c r="J8" s="316"/>
      <c r="K8" s="316">
        <v>62338540</v>
      </c>
      <c r="L8" s="316"/>
      <c r="M8" s="316">
        <v>1001011285656</v>
      </c>
      <c r="N8" s="316"/>
      <c r="O8" s="316">
        <v>-944878565169</v>
      </c>
      <c r="P8" s="316"/>
      <c r="Q8" s="316">
        <f>M8+O8</f>
        <v>56132720487</v>
      </c>
      <c r="R8" s="261"/>
      <c r="S8" s="66"/>
    </row>
    <row r="9" spans="1:20" ht="28.5" customHeight="1" x14ac:dyDescent="0.25">
      <c r="A9" s="99" t="s">
        <v>91</v>
      </c>
      <c r="B9" s="99"/>
      <c r="C9" s="55">
        <v>41777307</v>
      </c>
      <c r="D9" s="316"/>
      <c r="E9" s="316">
        <v>444103779109</v>
      </c>
      <c r="F9" s="316"/>
      <c r="G9" s="316">
        <v>-527743437043</v>
      </c>
      <c r="H9" s="316">
        <v>0</v>
      </c>
      <c r="I9" s="316">
        <f>E9+G9</f>
        <v>-83639657934</v>
      </c>
      <c r="J9" s="316"/>
      <c r="K9" s="316">
        <v>559336543</v>
      </c>
      <c r="L9" s="316"/>
      <c r="M9" s="316">
        <v>7961436459477</v>
      </c>
      <c r="N9" s="316"/>
      <c r="O9" s="316">
        <v>-8340975684999</v>
      </c>
      <c r="P9" s="316"/>
      <c r="Q9" s="316">
        <f t="shared" ref="Q9:Q16" si="0">M9+O9</f>
        <v>-379539225522</v>
      </c>
      <c r="R9" s="261"/>
      <c r="S9" s="66"/>
    </row>
    <row r="10" spans="1:20" ht="28.5" customHeight="1" x14ac:dyDescent="0.25">
      <c r="A10" s="99" t="s">
        <v>93</v>
      </c>
      <c r="B10" s="99"/>
      <c r="C10" s="316">
        <v>31443</v>
      </c>
      <c r="D10" s="316"/>
      <c r="E10" s="316">
        <v>1344880808</v>
      </c>
      <c r="F10" s="316"/>
      <c r="G10" s="316">
        <v>-1394600758</v>
      </c>
      <c r="H10" s="316">
        <v>0</v>
      </c>
      <c r="I10" s="316">
        <f t="shared" ref="I10:I16" si="1">E10+G10</f>
        <v>-49719950</v>
      </c>
      <c r="J10" s="316"/>
      <c r="K10" s="316">
        <v>15420726</v>
      </c>
      <c r="L10" s="316"/>
      <c r="M10" s="316">
        <v>666048267109</v>
      </c>
      <c r="N10" s="316"/>
      <c r="O10" s="316">
        <v>-657707947579</v>
      </c>
      <c r="P10" s="316"/>
      <c r="Q10" s="316">
        <f t="shared" si="0"/>
        <v>8340319530</v>
      </c>
      <c r="R10" s="261"/>
      <c r="S10" s="66"/>
      <c r="T10" s="145"/>
    </row>
    <row r="11" spans="1:20" ht="28.5" customHeight="1" x14ac:dyDescent="0.25">
      <c r="A11" s="99" t="s">
        <v>92</v>
      </c>
      <c r="B11" s="99"/>
      <c r="C11" s="316">
        <v>59658</v>
      </c>
      <c r="D11" s="316"/>
      <c r="E11" s="316">
        <v>8988994976</v>
      </c>
      <c r="F11" s="316"/>
      <c r="G11" s="316">
        <v>-8721627929</v>
      </c>
      <c r="H11" s="316">
        <v>0</v>
      </c>
      <c r="I11" s="316">
        <f t="shared" si="1"/>
        <v>267367047</v>
      </c>
      <c r="J11" s="316"/>
      <c r="K11" s="316">
        <v>2569615</v>
      </c>
      <c r="L11" s="316"/>
      <c r="M11" s="316">
        <v>385654402276</v>
      </c>
      <c r="N11" s="316"/>
      <c r="O11" s="316">
        <v>-348077846352</v>
      </c>
      <c r="P11" s="316"/>
      <c r="Q11" s="316">
        <f t="shared" si="0"/>
        <v>37576555924</v>
      </c>
      <c r="R11" s="261"/>
      <c r="S11" s="66"/>
      <c r="T11" s="145"/>
    </row>
    <row r="12" spans="1:20" ht="28.5" customHeight="1" x14ac:dyDescent="0.25">
      <c r="A12" s="99" t="s">
        <v>98</v>
      </c>
      <c r="B12" s="99"/>
      <c r="C12" s="316">
        <v>2404513</v>
      </c>
      <c r="D12" s="316"/>
      <c r="E12" s="316">
        <v>37109525213</v>
      </c>
      <c r="F12" s="316"/>
      <c r="G12" s="316">
        <v>-36378896610</v>
      </c>
      <c r="H12" s="316">
        <v>0</v>
      </c>
      <c r="I12" s="316">
        <f t="shared" si="1"/>
        <v>730628603</v>
      </c>
      <c r="J12" s="316"/>
      <c r="K12" s="316">
        <v>80196027</v>
      </c>
      <c r="L12" s="316"/>
      <c r="M12" s="316">
        <v>1607675866258</v>
      </c>
      <c r="N12" s="316"/>
      <c r="O12" s="316">
        <v>-1555865964818</v>
      </c>
      <c r="P12" s="316"/>
      <c r="Q12" s="316">
        <f t="shared" si="0"/>
        <v>51809901440</v>
      </c>
      <c r="R12" s="261"/>
      <c r="S12" s="66"/>
      <c r="T12" s="145"/>
    </row>
    <row r="13" spans="1:20" ht="28.5" customHeight="1" x14ac:dyDescent="0.25">
      <c r="A13" s="99" t="s">
        <v>94</v>
      </c>
      <c r="B13" s="99"/>
      <c r="C13" s="316">
        <v>111425</v>
      </c>
      <c r="D13" s="316"/>
      <c r="E13" s="316">
        <v>2207773462</v>
      </c>
      <c r="F13" s="316"/>
      <c r="G13" s="316">
        <v>-2606178143</v>
      </c>
      <c r="H13" s="316">
        <v>0</v>
      </c>
      <c r="I13" s="316">
        <f t="shared" si="1"/>
        <v>-398404681</v>
      </c>
      <c r="J13" s="316"/>
      <c r="K13" s="316">
        <v>57908578</v>
      </c>
      <c r="L13" s="316"/>
      <c r="M13" s="316">
        <v>1426222394347</v>
      </c>
      <c r="N13" s="316"/>
      <c r="O13" s="316">
        <v>-1556425584458</v>
      </c>
      <c r="P13" s="316"/>
      <c r="Q13" s="316">
        <f t="shared" si="0"/>
        <v>-130203190111</v>
      </c>
      <c r="R13" s="261"/>
      <c r="S13" s="66"/>
      <c r="T13" s="145"/>
    </row>
    <row r="14" spans="1:20" ht="28.5" customHeight="1" x14ac:dyDescent="0.25">
      <c r="A14" s="99" t="s">
        <v>97</v>
      </c>
      <c r="B14" s="99"/>
      <c r="C14" s="316">
        <v>2095489</v>
      </c>
      <c r="D14" s="316"/>
      <c r="E14" s="316">
        <v>84297115059</v>
      </c>
      <c r="F14" s="316"/>
      <c r="G14" s="316">
        <v>-79206297557</v>
      </c>
      <c r="H14" s="316">
        <v>0</v>
      </c>
      <c r="I14" s="316">
        <f t="shared" si="1"/>
        <v>5090817502</v>
      </c>
      <c r="J14" s="316"/>
      <c r="K14" s="316">
        <v>18791385</v>
      </c>
      <c r="L14" s="316"/>
      <c r="M14" s="316">
        <v>723062608548</v>
      </c>
      <c r="N14" s="316"/>
      <c r="O14" s="316">
        <v>-766315792919</v>
      </c>
      <c r="P14" s="316"/>
      <c r="Q14" s="316">
        <f t="shared" si="0"/>
        <v>-43253184371</v>
      </c>
      <c r="R14" s="261"/>
      <c r="S14" s="66"/>
      <c r="T14" s="145"/>
    </row>
    <row r="15" spans="1:20" ht="28.5" customHeight="1" x14ac:dyDescent="0.25">
      <c r="A15" s="99" t="s">
        <v>96</v>
      </c>
      <c r="B15" s="99"/>
      <c r="C15" s="316">
        <v>14940825</v>
      </c>
      <c r="D15" s="316"/>
      <c r="E15" s="316">
        <v>186736804160</v>
      </c>
      <c r="F15" s="316"/>
      <c r="G15" s="316">
        <v>-209467137173</v>
      </c>
      <c r="H15" s="316">
        <v>0</v>
      </c>
      <c r="I15" s="316">
        <f t="shared" si="1"/>
        <v>-22730333013</v>
      </c>
      <c r="J15" s="316"/>
      <c r="K15" s="316">
        <v>148366084</v>
      </c>
      <c r="L15" s="316"/>
      <c r="M15" s="316">
        <v>2201089337324</v>
      </c>
      <c r="N15" s="316"/>
      <c r="O15" s="316">
        <v>-2339945604314</v>
      </c>
      <c r="P15" s="316"/>
      <c r="Q15" s="316">
        <f t="shared" si="0"/>
        <v>-138856266990</v>
      </c>
      <c r="R15" s="261"/>
      <c r="S15" s="66"/>
      <c r="T15" s="145"/>
    </row>
    <row r="16" spans="1:20" ht="28.5" customHeight="1" thickBot="1" x14ac:dyDescent="0.3">
      <c r="A16" s="99" t="s">
        <v>119</v>
      </c>
      <c r="B16" s="99"/>
      <c r="C16" s="346">
        <v>0</v>
      </c>
      <c r="D16" s="346"/>
      <c r="E16" s="346">
        <v>0</v>
      </c>
      <c r="F16" s="346"/>
      <c r="G16" s="346">
        <v>0</v>
      </c>
      <c r="H16" s="346">
        <v>0</v>
      </c>
      <c r="I16" s="346">
        <f t="shared" si="1"/>
        <v>0</v>
      </c>
      <c r="J16" s="316"/>
      <c r="K16" s="316">
        <v>879</v>
      </c>
      <c r="L16" s="316"/>
      <c r="M16" s="316">
        <v>617393256</v>
      </c>
      <c r="N16" s="316"/>
      <c r="O16" s="316">
        <v>-622964708</v>
      </c>
      <c r="P16" s="316"/>
      <c r="Q16" s="316">
        <f t="shared" si="0"/>
        <v>-5571452</v>
      </c>
      <c r="R16" s="261"/>
      <c r="S16" s="66"/>
      <c r="T16" s="145"/>
    </row>
    <row r="17" spans="1:22" ht="30.75" customHeight="1" thickBot="1" x14ac:dyDescent="0.3">
      <c r="A17" s="99" t="s">
        <v>2</v>
      </c>
      <c r="B17" s="99"/>
      <c r="C17" s="56">
        <f>SUM(C8:C16)</f>
        <v>64092330</v>
      </c>
      <c r="D17" s="140"/>
      <c r="E17" s="56">
        <f>SUM(E8:E16)</f>
        <v>802594278548</v>
      </c>
      <c r="F17" s="140"/>
      <c r="G17" s="56">
        <f>SUM(G8:G16)</f>
        <v>-909637561604</v>
      </c>
      <c r="H17" s="140"/>
      <c r="I17" s="56">
        <f>SUM(I8:I16)</f>
        <v>-107043283056</v>
      </c>
      <c r="J17" s="55"/>
      <c r="K17" s="56">
        <f>SUM(K8:K16)</f>
        <v>944928377</v>
      </c>
      <c r="L17" s="55"/>
      <c r="M17" s="56">
        <f>SUM(M8:M16)</f>
        <v>15972818014251</v>
      </c>
      <c r="N17" s="55"/>
      <c r="O17" s="56">
        <f>SUM(O8:O16)</f>
        <v>-16510815955316</v>
      </c>
      <c r="P17" s="55"/>
      <c r="Q17" s="56">
        <f>SUM(Q8:Q16)</f>
        <v>-537997941065</v>
      </c>
      <c r="R17" s="261"/>
      <c r="S17" s="66"/>
    </row>
    <row r="18" spans="1:22" ht="18.75" thickTop="1" x14ac:dyDescent="0.25">
      <c r="E18" s="92"/>
      <c r="I18" s="152"/>
      <c r="J18" s="152"/>
      <c r="K18" s="152"/>
      <c r="L18" s="55"/>
      <c r="M18" s="152"/>
      <c r="N18" s="152"/>
      <c r="O18" s="152"/>
      <c r="P18" s="152">
        <f>P17+'درآمد ناشی از تغییر قیمت اوراق '!Q16</f>
        <v>0</v>
      </c>
      <c r="Q18" s="152"/>
      <c r="V18" s="55"/>
    </row>
    <row r="19" spans="1:22" ht="18" x14ac:dyDescent="0.25">
      <c r="C19" s="152"/>
      <c r="G19" s="112"/>
      <c r="I19" s="321"/>
      <c r="J19" s="66"/>
      <c r="K19" s="152"/>
      <c r="L19" s="55"/>
      <c r="Q19" s="92"/>
    </row>
    <row r="20" spans="1:22" x14ac:dyDescent="0.25">
      <c r="C20" s="66"/>
      <c r="E20" s="152"/>
      <c r="G20" s="152"/>
      <c r="I20" s="152"/>
      <c r="K20" s="187"/>
      <c r="M20" s="66"/>
      <c r="Q20" s="92"/>
    </row>
    <row r="21" spans="1:22" x14ac:dyDescent="0.25">
      <c r="G21" s="161"/>
      <c r="I21" s="162"/>
      <c r="K21" s="152"/>
      <c r="M21" s="135"/>
      <c r="O21" s="152"/>
      <c r="Q21" s="92"/>
    </row>
    <row r="22" spans="1:22" x14ac:dyDescent="0.25">
      <c r="G22" s="163"/>
      <c r="I22" s="92"/>
      <c r="K22" s="152"/>
      <c r="M22" s="66"/>
      <c r="O22" s="152"/>
      <c r="Q22" s="92"/>
    </row>
    <row r="23" spans="1:22" x14ac:dyDescent="0.25">
      <c r="G23" s="161"/>
      <c r="I23" s="92"/>
      <c r="K23" s="127"/>
      <c r="O23" s="424"/>
      <c r="P23" s="424"/>
      <c r="Q23" s="424"/>
    </row>
    <row r="24" spans="1:22" x14ac:dyDescent="0.25">
      <c r="I24" s="92"/>
      <c r="K24" s="127"/>
      <c r="M24" s="152"/>
      <c r="O24" s="152"/>
      <c r="Q24" s="92"/>
    </row>
    <row r="25" spans="1:22" x14ac:dyDescent="0.25">
      <c r="E25" s="92"/>
      <c r="I25" s="92"/>
      <c r="K25" s="127"/>
      <c r="M25" s="152"/>
      <c r="O25" s="152"/>
      <c r="Q25" s="92"/>
    </row>
    <row r="26" spans="1:22" x14ac:dyDescent="0.25">
      <c r="I26" s="152"/>
      <c r="K26" s="152"/>
      <c r="O26" s="152"/>
      <c r="Q26" s="92"/>
    </row>
    <row r="27" spans="1:22" ht="18" x14ac:dyDescent="0.25">
      <c r="G27" s="55"/>
      <c r="I27" s="92"/>
      <c r="K27" s="152"/>
      <c r="M27" s="152"/>
      <c r="O27" s="152"/>
      <c r="Q27" s="92"/>
    </row>
    <row r="28" spans="1:22" x14ac:dyDescent="0.25">
      <c r="K28" s="134"/>
      <c r="M28" s="152"/>
      <c r="O28" s="151"/>
      <c r="Q28" s="92"/>
    </row>
    <row r="29" spans="1:22" x14ac:dyDescent="0.25">
      <c r="G29" s="66"/>
      <c r="M29" s="152"/>
    </row>
    <row r="30" spans="1:22" x14ac:dyDescent="0.25">
      <c r="O30" s="66"/>
      <c r="Q30" s="92"/>
    </row>
    <row r="31" spans="1:22" x14ac:dyDescent="0.25">
      <c r="M31" s="152"/>
    </row>
    <row r="32" spans="1:22" x14ac:dyDescent="0.25">
      <c r="M32" s="151"/>
    </row>
    <row r="35" spans="13:13" x14ac:dyDescent="0.25">
      <c r="M35" s="151"/>
    </row>
  </sheetData>
  <mergeCells count="8">
    <mergeCell ref="O23:Q23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جمع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fatemeh saeedi</cp:lastModifiedBy>
  <cp:lastPrinted>2021-04-25T06:53:50Z</cp:lastPrinted>
  <dcterms:created xsi:type="dcterms:W3CDTF">2017-11-22T14:26:20Z</dcterms:created>
  <dcterms:modified xsi:type="dcterms:W3CDTF">2021-05-26T11:00:14Z</dcterms:modified>
</cp:coreProperties>
</file>