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n.ardeshir\Desktop\خبرگان اهداف\افشا پرتفوی\1400\6\"/>
    </mc:Choice>
  </mc:AlternateContent>
  <xr:revisionPtr revIDLastSave="0" documentId="13_ncr:1_{CFC1D534-5FC0-4BE2-8946-36B74B1032E8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سهام'!$A$9:$AA$18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'!$B$10:$V$20</definedName>
    <definedName name="_xlnm._FilterDatabase" localSheetId="7" hidden="1">'درآمد سودسهام'!$A$8:$V$9</definedName>
    <definedName name="_xlnm._FilterDatabase" localSheetId="8" hidden="1">'درآمد ناشی از تغییر قیمت اوراق '!$B$7:$AI$14</definedName>
    <definedName name="_xlnm._FilterDatabase" localSheetId="9" hidden="1">'درآمد ناشی ازفروش'!$A$7:$Q$17</definedName>
    <definedName name="_xlnm._FilterDatabase" localSheetId="5" hidden="1">'سود سپرده بانکی'!$A$7:$S$16</definedName>
    <definedName name="_xlnm.Print_Area" localSheetId="1">' سهام'!$A$1:$Y$18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بانکی'!$A$1:$L$18</definedName>
    <definedName name="_xlnm.Print_Area" localSheetId="11">'درآمد سرمایه گذاری در اوراق بها'!$A$1:$R$12</definedName>
    <definedName name="_xlnm.Print_Area" localSheetId="10">'درآمد سرمایه گذاری در سهام '!$A$1:$V$21</definedName>
    <definedName name="_xlnm.Print_Area" localSheetId="4">'درآمد سود سهام'!$A$1:$S$12</definedName>
    <definedName name="_xlnm.Print_Area" localSheetId="7">'درآمد سودسهام'!$A$1:$S$16</definedName>
    <definedName name="_xlnm.Print_Area" localSheetId="8">'درآمد ناشی از تغییر قیمت اوراق '!$A$1:$R$14</definedName>
    <definedName name="_xlnm.Print_Area" localSheetId="9">'درآمد ناشی ازفروش'!$A$1:$Q$18</definedName>
    <definedName name="_xlnm.Print_Area" localSheetId="3">سپرده!$A$1:$S$20</definedName>
    <definedName name="_xlnm.Print_Area" localSheetId="5">'سود سپرده بانکی'!$A$1:$S$17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5" l="1"/>
  <c r="P13" i="5"/>
  <c r="R13" i="5"/>
  <c r="T13" i="5"/>
  <c r="N14" i="5"/>
  <c r="P14" i="5"/>
  <c r="R14" i="5"/>
  <c r="T14" i="5"/>
  <c r="N15" i="5"/>
  <c r="P15" i="5"/>
  <c r="R15" i="5"/>
  <c r="T15" i="5"/>
  <c r="N16" i="5"/>
  <c r="P16" i="5"/>
  <c r="R16" i="5"/>
  <c r="T16" i="5"/>
  <c r="N17" i="5"/>
  <c r="P17" i="5"/>
  <c r="R17" i="5"/>
  <c r="T17" i="5"/>
  <c r="N18" i="5"/>
  <c r="P18" i="5"/>
  <c r="R18" i="5"/>
  <c r="T18" i="5"/>
  <c r="N19" i="5"/>
  <c r="T19" i="5" s="1"/>
  <c r="P19" i="5"/>
  <c r="R19" i="5"/>
  <c r="D13" i="5"/>
  <c r="F13" i="5"/>
  <c r="H13" i="5"/>
  <c r="J13" i="5"/>
  <c r="D14" i="5"/>
  <c r="F14" i="5"/>
  <c r="H14" i="5"/>
  <c r="J14" i="5"/>
  <c r="D15" i="5"/>
  <c r="F15" i="5"/>
  <c r="H15" i="5"/>
  <c r="J15" i="5"/>
  <c r="D16" i="5"/>
  <c r="F16" i="5"/>
  <c r="H16" i="5"/>
  <c r="J16" i="5"/>
  <c r="D17" i="5"/>
  <c r="J17" i="5" s="1"/>
  <c r="F17" i="5"/>
  <c r="H17" i="5"/>
  <c r="D18" i="5"/>
  <c r="J18" i="5" s="1"/>
  <c r="F18" i="5"/>
  <c r="H18" i="5"/>
  <c r="D19" i="5"/>
  <c r="J19" i="5" s="1"/>
  <c r="F19" i="5"/>
  <c r="H19" i="5"/>
  <c r="O8" i="15"/>
  <c r="O17" i="15" s="1"/>
  <c r="I15" i="15"/>
  <c r="Q15" i="15"/>
  <c r="J11" i="14"/>
  <c r="R11" i="14"/>
  <c r="D14" i="14"/>
  <c r="F14" i="14"/>
  <c r="H14" i="14"/>
  <c r="Q15" i="1"/>
  <c r="Y15" i="1"/>
  <c r="Q18" i="2"/>
  <c r="Q10" i="2"/>
  <c r="E20" i="5"/>
  <c r="G20" i="5"/>
  <c r="I20" i="5"/>
  <c r="O20" i="5"/>
  <c r="Q20" i="5"/>
  <c r="S20" i="5"/>
  <c r="C17" i="15"/>
  <c r="D17" i="15"/>
  <c r="E17" i="15"/>
  <c r="F17" i="15"/>
  <c r="G17" i="15"/>
  <c r="H17" i="15"/>
  <c r="J17" i="15"/>
  <c r="K17" i="15"/>
  <c r="L17" i="15"/>
  <c r="M17" i="15"/>
  <c r="N17" i="15"/>
  <c r="P17" i="15"/>
  <c r="Q14" i="15"/>
  <c r="Q16" i="15"/>
  <c r="S10" i="18"/>
  <c r="S11" i="18"/>
  <c r="S12" i="18"/>
  <c r="S13" i="18"/>
  <c r="S14" i="18"/>
  <c r="M10" i="18"/>
  <c r="M11" i="18"/>
  <c r="M12" i="18"/>
  <c r="M13" i="18"/>
  <c r="M14" i="18"/>
  <c r="A10" i="13" l="1"/>
  <c r="A11" i="13"/>
  <c r="A12" i="13"/>
  <c r="A13" i="13"/>
  <c r="A14" i="13"/>
  <c r="A15" i="13"/>
  <c r="A9" i="13"/>
  <c r="I15" i="18" l="1"/>
  <c r="K15" i="18"/>
  <c r="O15" i="18"/>
  <c r="Q15" i="18"/>
  <c r="I16" i="7"/>
  <c r="I15" i="7"/>
  <c r="I14" i="7"/>
  <c r="I13" i="7"/>
  <c r="E16" i="7"/>
  <c r="E15" i="7"/>
  <c r="E14" i="7"/>
  <c r="E13" i="7"/>
  <c r="I6" i="18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A3" i="19"/>
  <c r="A1" i="19"/>
  <c r="Q12" i="1"/>
  <c r="Q13" i="1"/>
  <c r="Q14" i="1"/>
  <c r="Q16" i="1"/>
  <c r="A3" i="1"/>
  <c r="A1" i="1"/>
  <c r="M9" i="18"/>
  <c r="D12" i="5" s="1"/>
  <c r="S9" i="18"/>
  <c r="N12" i="5" s="1"/>
  <c r="E17" i="7" l="1"/>
  <c r="N20" i="5"/>
  <c r="D20" i="5"/>
  <c r="S15" i="18"/>
  <c r="M15" i="18"/>
  <c r="Q11" i="1"/>
  <c r="L14" i="14"/>
  <c r="N14" i="14"/>
  <c r="P14" i="14"/>
  <c r="I8" i="15"/>
  <c r="I9" i="15"/>
  <c r="I10" i="15"/>
  <c r="I11" i="15"/>
  <c r="I12" i="15"/>
  <c r="I13" i="15"/>
  <c r="H12" i="5" l="1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M9" i="13" l="1"/>
  <c r="M10" i="13"/>
  <c r="M11" i="13"/>
  <c r="M12" i="13"/>
  <c r="M13" i="13"/>
  <c r="M14" i="13"/>
  <c r="M15" i="13"/>
  <c r="I16" i="13"/>
  <c r="K16" i="13"/>
  <c r="O16" i="13"/>
  <c r="Q16" i="13"/>
  <c r="Y12" i="1"/>
  <c r="Y13" i="1"/>
  <c r="Y14" i="1"/>
  <c r="Y16" i="1"/>
  <c r="Q17" i="1" l="1"/>
  <c r="Q8" i="15"/>
  <c r="R12" i="5" l="1"/>
  <c r="J8" i="14"/>
  <c r="Q13" i="15"/>
  <c r="Q12" i="15"/>
  <c r="Q11" i="15"/>
  <c r="Q10" i="15"/>
  <c r="Q9" i="15"/>
  <c r="I14" i="15"/>
  <c r="E11" i="8"/>
  <c r="C11" i="8"/>
  <c r="H20" i="5" l="1"/>
  <c r="I17" i="15"/>
  <c r="Q17" i="15"/>
  <c r="S15" i="13"/>
  <c r="S14" i="13"/>
  <c r="S13" i="13"/>
  <c r="S12" i="13"/>
  <c r="S11" i="13"/>
  <c r="S10" i="13"/>
  <c r="L9" i="18"/>
  <c r="Q11" i="2"/>
  <c r="R20" i="5" l="1"/>
  <c r="M16" i="13"/>
  <c r="W17" i="1"/>
  <c r="U17" i="1"/>
  <c r="O17" i="1"/>
  <c r="M17" i="1"/>
  <c r="K17" i="1"/>
  <c r="I17" i="1"/>
  <c r="G17" i="1"/>
  <c r="E17" i="1"/>
  <c r="C17" i="1"/>
  <c r="D17" i="1"/>
  <c r="P10" i="6" l="1"/>
  <c r="P11" i="6" s="1"/>
  <c r="H10" i="6"/>
  <c r="H11" i="6" s="1"/>
  <c r="N10" i="6" l="1"/>
  <c r="N11" i="6" s="1"/>
  <c r="R13" i="14"/>
  <c r="R12" i="14"/>
  <c r="R10" i="14"/>
  <c r="R9" i="14"/>
  <c r="F10" i="6"/>
  <c r="F11" i="6" s="1"/>
  <c r="J13" i="14"/>
  <c r="J12" i="14"/>
  <c r="J10" i="14"/>
  <c r="L10" i="6" l="1"/>
  <c r="L11" i="6" s="1"/>
  <c r="D10" i="6"/>
  <c r="J10" i="6" l="1"/>
  <c r="J11" i="6" s="1"/>
  <c r="D11" i="6"/>
  <c r="Q12" i="2" l="1"/>
  <c r="Q13" i="2"/>
  <c r="Q14" i="2"/>
  <c r="Q15" i="2"/>
  <c r="Q16" i="2"/>
  <c r="Q17" i="2"/>
  <c r="J9" i="14" l="1"/>
  <c r="F12" i="5" l="1"/>
  <c r="J14" i="14"/>
  <c r="J12" i="5" l="1"/>
  <c r="F20" i="5"/>
  <c r="J20" i="5" l="1"/>
  <c r="L16" i="5" s="1"/>
  <c r="I17" i="7"/>
  <c r="K11" i="7" s="1"/>
  <c r="G12" i="7"/>
  <c r="L12" i="5" l="1"/>
  <c r="L19" i="5"/>
  <c r="L14" i="5"/>
  <c r="L13" i="5"/>
  <c r="L18" i="5"/>
  <c r="L15" i="5"/>
  <c r="L17" i="5"/>
  <c r="K12" i="7"/>
  <c r="K14" i="7"/>
  <c r="K15" i="7"/>
  <c r="K16" i="7"/>
  <c r="K13" i="7"/>
  <c r="G13" i="7"/>
  <c r="G16" i="7"/>
  <c r="G14" i="7"/>
  <c r="G10" i="7"/>
  <c r="G15" i="7"/>
  <c r="G11" i="7"/>
  <c r="S9" i="13"/>
  <c r="S16" i="13" s="1"/>
  <c r="L20" i="5" l="1"/>
  <c r="E11" i="11"/>
  <c r="I11" i="11" s="1"/>
  <c r="G17" i="7"/>
  <c r="R8" i="14"/>
  <c r="P18" i="15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O19" i="2"/>
  <c r="M19" i="2"/>
  <c r="K19" i="2"/>
  <c r="S18" i="2"/>
  <c r="S17" i="2"/>
  <c r="S16" i="2"/>
  <c r="S15" i="2"/>
  <c r="S14" i="2"/>
  <c r="S13" i="2"/>
  <c r="S12" i="2"/>
  <c r="S11" i="2"/>
  <c r="R17" i="1"/>
  <c r="Y11" i="1"/>
  <c r="R14" i="14" l="1"/>
  <c r="P12" i="5"/>
  <c r="Y17" i="1"/>
  <c r="Q19" i="2"/>
  <c r="S10" i="2"/>
  <c r="S19" i="2" s="1"/>
  <c r="L17" i="1"/>
  <c r="K10" i="7"/>
  <c r="E10" i="11"/>
  <c r="I10" i="11" s="1"/>
  <c r="P20" i="5" l="1"/>
  <c r="T12" i="5"/>
  <c r="T20" i="5" s="1"/>
  <c r="E8" i="11" s="1"/>
  <c r="R10" i="6"/>
  <c r="R11" i="6" s="1"/>
  <c r="E9" i="11" s="1"/>
  <c r="K17" i="7"/>
  <c r="I9" i="11" l="1"/>
  <c r="I8" i="11" l="1"/>
  <c r="I12" i="11" s="1"/>
  <c r="E12" i="11"/>
  <c r="G8" i="11" l="1"/>
  <c r="V19" i="5"/>
  <c r="G11" i="11"/>
  <c r="G10" i="11"/>
  <c r="V16" i="5"/>
  <c r="V18" i="5"/>
  <c r="V12" i="5"/>
  <c r="G9" i="11"/>
  <c r="V15" i="5"/>
  <c r="V13" i="5"/>
  <c r="V14" i="5"/>
  <c r="V17" i="5"/>
  <c r="V20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<sst xmlns="http://schemas.openxmlformats.org/spreadsheetml/2006/main" count="389" uniqueCount="136">
  <si>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</si>
  <si>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</si>
  <si>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</si>
  <si>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</si>
  <si>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</si>
  <si>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</si>
  <si>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</si>
  <si>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</si>
  <si>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</si>
  <si>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</si>
  <si>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</si>
  <si>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</si>
  <si>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</si>
  <si>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</si>
  <si>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</si>
  <si>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</si>
  <si>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</si>
  <si>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</si>
  <si>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</si>
  <si>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</si>
  <si>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</si>
  <si>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</si>
  <si>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</si>
  <si>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</si>
  <si>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</si>
  <si>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</si>
  <si>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</si>
  <si>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</si>
  <si>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</si>
  <si>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</si>
  <si>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</si>
  <si>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</si>
  <si>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</si>
  <si>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</si>
  <si>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</si>
  <si>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</si>
  <si>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</si>
  <si>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</si>
  <si>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</si>
  <si>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</si>
  <si>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</si>
  <si>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</si>
  <si>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</si>
  <si>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</si>
  <si>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</si>
  <si>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</si>
  <si>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</si>
  <si>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</si>
  <si>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</si>
  <si>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</si>
  <si>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</si>
  <si>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</si>
  <si>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</si>
  <si>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</si>
  <si>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</si>
  <si>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</si>
  <si>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</si>
  <si>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</si>
  <si>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</si>
  <si>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</si>
  <si>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</si>
  <si>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</si>
  <si>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</si>
  <si>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</si>
  <si>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</si>
  <si>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</si>
  <si>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</si>
  <si>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</si>
  <si>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</si>
  <si>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</si>
  <si>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</si>
  <si>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</si>
  <si>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</si>
  <si>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</si>
  <si>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</si>
  <si>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</si>
  <si>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</si>
  <si>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</si>
  <si>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</si>
  <si>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</si>
  <si>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</si>
  <si>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</si>
  <si>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</si>
  <si>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</si>
  <si>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</si>
  <si>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</si>
  <si>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</si>
  <si>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</si>
  <si>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</si>
  <si>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</si>
  <si>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</si>
  <si>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</si>
  <si>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</si>
  <si>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</si>
  <si>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توسعه مسیر برق گیلان</t>
  </si>
  <si>
    <t>سرمایه‌گذاری‌ صنعت‌ نفت‌</t>
  </si>
  <si>
    <t>گروه توسعه مالی مهر آیندگان</t>
  </si>
  <si>
    <t>مهندسی و ساختمان صنایع نفت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</si>
  <si>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</si>
  <si>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</si>
  <si>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</si>
  <si>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</si>
  <si>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</si>
  <si>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</si>
  <si>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</si>
  <si>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</si>
  <si>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</si>
  <si>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</si>
  <si>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</si>
  <si>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</si>
  <si>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</si>
  <si>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</si>
  <si>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</si>
  <si>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</si>
  <si>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</si>
  <si>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</si>
  <si>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</si>
  <si>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>1399/09/15</t>
  </si>
  <si>
    <t>اسنادخزانه-م18بودجه98-010614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</si>
  <si>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</si>
  <si>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</si>
  <si>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</si>
  <si>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1400/01/31</t>
  </si>
  <si>
    <t>1400/01/01</t>
  </si>
  <si>
    <t>1400/04/26</t>
  </si>
  <si>
    <t>1400/04/28</t>
  </si>
  <si>
    <t>1400/03/22</t>
  </si>
  <si>
    <t>ابتدای دوره</t>
  </si>
  <si>
    <t>1400/05/31</t>
  </si>
  <si>
    <t>1400/05/10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</si>
  <si>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شهریور 1400</t>
    </r>
  </si>
  <si>
    <t>برای دوره یک ماهه منتهی به 31 شهریور ماه 1400</t>
  </si>
  <si>
    <t>1400/06/31</t>
  </si>
  <si>
    <t>از ابتدای سال مالی تا پایان شهریور ماه سال 1400</t>
  </si>
  <si>
    <t>طی شهریور ماه 1400</t>
  </si>
  <si>
    <t>از ابتدای سال مالی تا پایان شهریور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</si>
</sst>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%"/>
  </numFmts>
  <fonts count="55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2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0" xfId="0" applyFont="1" applyBorder="1" applyAlignment="1">
      <alignment vertical="center" readingOrder="2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165" fontId="19" fillId="0" borderId="2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7" fontId="5" fillId="0" borderId="0" xfId="1" applyNumberFormat="1" applyFont="1"/>
    <xf numFmtId="167" fontId="5" fillId="0" borderId="0" xfId="1" applyNumberFormat="1" applyFont="1" applyBorder="1"/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22" fillId="0" borderId="0" xfId="0" applyFont="1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71" fontId="22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170" fontId="2" fillId="0" borderId="6" xfId="2" applyNumberFormat="1" applyFont="1" applyBorder="1" applyAlignment="1">
      <alignment horizontal="center" vertical="center" wrapText="1" readingOrder="2"/>
    </xf>
    <xf numFmtId="172" fontId="27" fillId="0" borderId="0" xfId="0" applyNumberFormat="1" applyFont="1" applyAlignment="1">
      <alignment horizontal="center" vertical="center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165" fontId="25" fillId="0" borderId="6" xfId="0" applyNumberFormat="1" applyFont="1" applyFill="1" applyBorder="1" applyAlignment="1">
      <alignment horizontal="center" vertical="center"/>
    </xf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171" fontId="19" fillId="0" borderId="2" xfId="0" applyNumberFormat="1" applyFont="1" applyBorder="1" applyAlignment="1">
      <alignment horizontal="center" vertical="center" wrapText="1" readingOrder="2"/>
    </xf>
    <xf numFmtId="171" fontId="19" fillId="0" borderId="0" xfId="0" applyNumberFormat="1" applyFont="1" applyBorder="1" applyAlignment="1">
      <alignment horizontal="center" vertical="center" wrapText="1" readingOrder="2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0" fontId="53" fillId="0" borderId="0" xfId="0" applyFont="1"/>
    <xf numFmtId="3" fontId="25" fillId="0" borderId="0" xfId="0" applyNumberFormat="1" applyFont="1" applyAlignment="1">
      <alignment horizontal="center" vertical="center"/>
    </xf>
    <xf numFmtId="0" fontId="54" fillId="0" borderId="0" xfId="0" applyFont="1"/>
    <xf numFmtId="170" fontId="5" fillId="0" borderId="0" xfId="2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18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N12" sqref="N12"/>
    </sheetView>
  </sheetViews>
  <sheetFormatPr defaultRowHeight="15"/>
  <cols>
    <col min="1" max="1" width="1.5703125" style="271" customWidth="1"/>
    <col min="2" max="16384" width="9.140625" style="271"/>
  </cols>
  <sheetData>
    <row r="1" spans="2:16" ht="5.25" customHeight="1"/>
    <row r="2" spans="2:16">
      <c r="B2" s="375" t="s">
        <v>130</v>
      </c>
      <c r="C2" s="375"/>
      <c r="D2" s="375"/>
      <c r="E2" s="375"/>
      <c r="F2" s="375"/>
      <c r="G2" s="375"/>
      <c r="H2" s="375"/>
      <c r="I2" s="375"/>
      <c r="J2" s="375"/>
    </row>
    <row r="3" spans="2:16">
      <c r="B3" s="375"/>
      <c r="C3" s="375"/>
      <c r="D3" s="375"/>
      <c r="E3" s="375"/>
      <c r="F3" s="375"/>
      <c r="G3" s="375"/>
      <c r="H3" s="375"/>
      <c r="I3" s="375"/>
      <c r="J3" s="375"/>
    </row>
    <row r="4" spans="2:16">
      <c r="B4" s="375"/>
      <c r="C4" s="375"/>
      <c r="D4" s="375"/>
      <c r="E4" s="375"/>
      <c r="F4" s="375"/>
      <c r="G4" s="375"/>
      <c r="H4" s="375"/>
      <c r="I4" s="375"/>
      <c r="J4" s="375"/>
      <c r="L4" s="376" t="s">
        <v>90</v>
      </c>
      <c r="M4" s="376"/>
      <c r="N4" s="376"/>
      <c r="O4" s="376"/>
      <c r="P4" s="376"/>
    </row>
    <row r="5" spans="2:16">
      <c r="B5" s="375"/>
      <c r="C5" s="375"/>
      <c r="D5" s="375"/>
      <c r="E5" s="375"/>
      <c r="F5" s="375"/>
      <c r="G5" s="375"/>
      <c r="H5" s="375"/>
      <c r="I5" s="375"/>
      <c r="J5" s="375"/>
      <c r="L5" s="376" t="s">
        <v>131</v>
      </c>
      <c r="M5" s="376"/>
      <c r="N5" s="376"/>
      <c r="O5" s="376"/>
      <c r="P5" s="376"/>
    </row>
    <row r="6" spans="2:16">
      <c r="B6" s="375"/>
      <c r="C6" s="375"/>
      <c r="D6" s="375"/>
      <c r="E6" s="375"/>
      <c r="F6" s="375"/>
      <c r="G6" s="375"/>
      <c r="H6" s="375"/>
      <c r="I6" s="375"/>
      <c r="J6" s="375"/>
    </row>
    <row r="7" spans="2:16">
      <c r="B7" s="375"/>
      <c r="C7" s="375"/>
      <c r="D7" s="375"/>
      <c r="E7" s="375"/>
      <c r="F7" s="375"/>
      <c r="G7" s="375"/>
      <c r="H7" s="375"/>
      <c r="I7" s="375"/>
      <c r="J7" s="375"/>
    </row>
    <row r="8" spans="2:16">
      <c r="B8" s="375"/>
      <c r="C8" s="375"/>
      <c r="D8" s="375"/>
      <c r="E8" s="375"/>
      <c r="F8" s="375"/>
      <c r="G8" s="375"/>
      <c r="H8" s="375"/>
      <c r="I8" s="375"/>
      <c r="J8" s="375"/>
    </row>
    <row r="9" spans="2:16">
      <c r="B9" s="375"/>
      <c r="C9" s="375"/>
      <c r="D9" s="375"/>
      <c r="E9" s="375"/>
      <c r="F9" s="375"/>
      <c r="G9" s="375"/>
      <c r="H9" s="375"/>
      <c r="I9" s="375"/>
      <c r="J9" s="375"/>
    </row>
    <row r="10" spans="2:16">
      <c r="B10" s="375"/>
      <c r="C10" s="375"/>
      <c r="D10" s="375"/>
      <c r="E10" s="375"/>
      <c r="F10" s="375"/>
      <c r="G10" s="375"/>
      <c r="H10" s="375"/>
      <c r="I10" s="375"/>
      <c r="J10" s="375"/>
    </row>
    <row r="11" spans="2:16">
      <c r="B11" s="375"/>
      <c r="C11" s="375"/>
      <c r="D11" s="375"/>
      <c r="E11" s="375"/>
      <c r="F11" s="375"/>
      <c r="G11" s="375"/>
      <c r="H11" s="375"/>
      <c r="I11" s="375"/>
      <c r="J11" s="375"/>
    </row>
    <row r="12" spans="2:16">
      <c r="B12" s="375"/>
      <c r="C12" s="375"/>
      <c r="D12" s="375"/>
      <c r="E12" s="375"/>
      <c r="F12" s="375"/>
      <c r="G12" s="375"/>
      <c r="H12" s="375"/>
      <c r="I12" s="375"/>
      <c r="J12" s="375"/>
    </row>
    <row r="13" spans="2:16">
      <c r="B13" s="375"/>
      <c r="C13" s="375"/>
      <c r="D13" s="375"/>
      <c r="E13" s="375"/>
      <c r="F13" s="375"/>
      <c r="G13" s="375"/>
      <c r="H13" s="375"/>
      <c r="I13" s="375"/>
      <c r="J13" s="375"/>
    </row>
    <row r="14" spans="2:16">
      <c r="B14" s="375"/>
      <c r="C14" s="375"/>
      <c r="D14" s="375"/>
      <c r="E14" s="375"/>
      <c r="F14" s="375"/>
      <c r="G14" s="375"/>
      <c r="H14" s="375"/>
      <c r="I14" s="375"/>
      <c r="J14" s="375"/>
    </row>
    <row r="15" spans="2:16">
      <c r="B15" s="375"/>
      <c r="C15" s="375"/>
      <c r="D15" s="375"/>
      <c r="E15" s="375"/>
      <c r="F15" s="375"/>
      <c r="G15" s="375"/>
      <c r="H15" s="375"/>
      <c r="I15" s="375"/>
      <c r="J15" s="375"/>
    </row>
    <row r="16" spans="2:16">
      <c r="B16" s="375"/>
      <c r="C16" s="375"/>
      <c r="D16" s="375"/>
      <c r="E16" s="375"/>
      <c r="F16" s="375"/>
      <c r="G16" s="375"/>
      <c r="H16" s="375"/>
      <c r="I16" s="375"/>
      <c r="J16" s="375"/>
    </row>
    <row r="17" spans="2:10">
      <c r="B17" s="375"/>
      <c r="C17" s="375"/>
      <c r="D17" s="375"/>
      <c r="E17" s="375"/>
      <c r="F17" s="375"/>
      <c r="G17" s="375"/>
      <c r="H17" s="375"/>
      <c r="I17" s="375"/>
      <c r="J17" s="375"/>
    </row>
    <row r="18" spans="2:10">
      <c r="B18" s="375"/>
      <c r="C18" s="375"/>
      <c r="D18" s="375"/>
      <c r="E18" s="375"/>
      <c r="F18" s="375"/>
      <c r="G18" s="375"/>
      <c r="H18" s="375"/>
      <c r="I18" s="375"/>
      <c r="J18" s="375"/>
    </row>
    <row r="19" spans="2:10">
      <c r="B19" s="375"/>
      <c r="C19" s="375"/>
      <c r="D19" s="375"/>
      <c r="E19" s="375"/>
      <c r="F19" s="375"/>
      <c r="G19" s="375"/>
      <c r="H19" s="375"/>
      <c r="I19" s="375"/>
      <c r="J19" s="375"/>
    </row>
    <row r="20" spans="2:10">
      <c r="B20" s="375"/>
      <c r="C20" s="375"/>
      <c r="D20" s="375"/>
      <c r="E20" s="375"/>
      <c r="F20" s="375"/>
      <c r="G20" s="375"/>
      <c r="H20" s="375"/>
      <c r="I20" s="375"/>
      <c r="J20" s="375"/>
    </row>
    <row r="21" spans="2:10" ht="11.25" customHeight="1">
      <c r="B21" s="375"/>
      <c r="C21" s="375"/>
      <c r="D21" s="375"/>
      <c r="E21" s="375"/>
      <c r="F21" s="375"/>
      <c r="G21" s="375"/>
      <c r="H21" s="375"/>
      <c r="I21" s="375"/>
      <c r="J21" s="375"/>
    </row>
    <row r="22" spans="2:10">
      <c r="B22" s="375"/>
      <c r="C22" s="375"/>
      <c r="D22" s="375"/>
      <c r="E22" s="375"/>
      <c r="F22" s="375"/>
      <c r="G22" s="375"/>
      <c r="H22" s="375"/>
      <c r="I22" s="375"/>
      <c r="J22" s="375"/>
    </row>
    <row r="23" spans="2:10">
      <c r="B23" s="375"/>
      <c r="C23" s="375"/>
      <c r="D23" s="375"/>
      <c r="E23" s="375"/>
      <c r="F23" s="375"/>
      <c r="G23" s="375"/>
      <c r="H23" s="375"/>
      <c r="I23" s="375"/>
      <c r="J23" s="375"/>
    </row>
    <row r="24" spans="2:10">
      <c r="B24" s="375"/>
      <c r="C24" s="375"/>
      <c r="D24" s="375"/>
      <c r="E24" s="375"/>
      <c r="F24" s="375"/>
      <c r="G24" s="375"/>
      <c r="H24" s="375"/>
      <c r="I24" s="375"/>
      <c r="J24" s="375"/>
    </row>
    <row r="25" spans="2:10">
      <c r="B25" s="375"/>
      <c r="C25" s="375"/>
      <c r="D25" s="375"/>
      <c r="E25" s="375"/>
      <c r="F25" s="375"/>
      <c r="G25" s="375"/>
      <c r="H25" s="375"/>
      <c r="I25" s="375"/>
      <c r="J25" s="375"/>
    </row>
    <row r="26" spans="2:10">
      <c r="B26" s="375"/>
      <c r="C26" s="375"/>
      <c r="D26" s="375"/>
      <c r="E26" s="375"/>
      <c r="F26" s="375"/>
      <c r="G26" s="375"/>
      <c r="H26" s="375"/>
      <c r="I26" s="375"/>
      <c r="J26" s="375"/>
    </row>
    <row r="27" spans="2:10">
      <c r="B27" s="375"/>
      <c r="C27" s="375"/>
      <c r="D27" s="375"/>
      <c r="E27" s="375"/>
      <c r="F27" s="375"/>
      <c r="G27" s="375"/>
      <c r="H27" s="375"/>
      <c r="I27" s="375"/>
      <c r="J27" s="375"/>
    </row>
    <row r="28" spans="2:10">
      <c r="B28" s="375"/>
      <c r="C28" s="375"/>
      <c r="D28" s="375"/>
      <c r="E28" s="375"/>
      <c r="F28" s="375"/>
      <c r="G28" s="375"/>
      <c r="H28" s="375"/>
      <c r="I28" s="375"/>
      <c r="J28" s="375"/>
    </row>
    <row r="29" spans="2:10">
      <c r="B29" s="375"/>
      <c r="C29" s="375"/>
      <c r="D29" s="375"/>
      <c r="E29" s="375"/>
      <c r="F29" s="375"/>
      <c r="G29" s="375"/>
      <c r="H29" s="375"/>
      <c r="I29" s="375"/>
      <c r="J29" s="375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T34"/>
  <sheetViews>
    <sheetView rightToLeft="1" view="pageBreakPreview" zoomScaleNormal="100" zoomScaleSheetLayoutView="100" workbookViewId="0">
      <selection activeCell="E14" sqref="E14"/>
    </sheetView>
  </sheetViews>
  <sheetFormatPr defaultRowHeight="15"/>
  <cols>
    <col min="1" max="1" width="28.5703125" customWidth="1"/>
    <col min="2" max="2" width="0.7109375" style="184" customWidth="1"/>
    <col min="3" max="3" width="11.5703125" customWidth="1"/>
    <col min="4" max="4" width="0.42578125" customWidth="1"/>
    <col min="5" max="5" width="17.28515625" style="90" customWidth="1"/>
    <col min="6" max="6" width="0.5703125" customWidth="1"/>
    <col min="7" max="7" width="17.28515625" bestFit="1" customWidth="1"/>
    <col min="8" max="8" width="0.5703125" customWidth="1"/>
    <col min="9" max="9" width="22" style="90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90" bestFit="1" customWidth="1"/>
    <col min="18" max="18" width="12.7109375" bestFit="1" customWidth="1"/>
    <col min="19" max="19" width="15.5703125" bestFit="1" customWidth="1"/>
  </cols>
  <sheetData>
    <row r="1" spans="1:20" ht="23.25" customHeight="1">
      <c r="A1" s="384" t="str">
        <f>Sheet1!L4</f>
        <v>صندوق سرمایه‌گذاری اختصاصی بازارگردانی خبرگان اهداف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</row>
    <row r="2" spans="1:20" ht="23.25" customHeight="1">
      <c r="A2" s="384" t="s">
        <v>66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</row>
    <row r="3" spans="1:20" ht="23.25" customHeight="1">
      <c r="A3" s="384" t="str">
        <f>Sheet1!L5</f>
        <v>برای دوره یک ماهه منتهی به 31 شهریور ماه 1400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</row>
    <row r="4" spans="1:20" ht="27.75" customHeight="1">
      <c r="A4" s="428" t="s">
        <v>77</v>
      </c>
      <c r="B4" s="428"/>
      <c r="C4" s="428"/>
      <c r="D4" s="428"/>
      <c r="E4" s="428"/>
      <c r="F4" s="428"/>
      <c r="G4" s="428"/>
      <c r="H4" s="428"/>
      <c r="I4" s="428"/>
      <c r="J4" s="429"/>
      <c r="K4" s="429"/>
      <c r="L4" s="429"/>
      <c r="M4" s="429"/>
      <c r="N4" s="429"/>
      <c r="O4" s="429"/>
      <c r="P4" s="429"/>
      <c r="Q4" s="429"/>
    </row>
    <row r="5" spans="1:20" ht="25.5" customHeight="1" thickBot="1">
      <c r="A5" s="43"/>
      <c r="B5" s="43"/>
      <c r="C5" s="418" t="s">
        <v>134</v>
      </c>
      <c r="D5" s="418"/>
      <c r="E5" s="418"/>
      <c r="F5" s="418"/>
      <c r="G5" s="418"/>
      <c r="H5" s="418"/>
      <c r="I5" s="418"/>
      <c r="J5" s="9"/>
      <c r="K5" s="418" t="s">
        <v>135</v>
      </c>
      <c r="L5" s="418"/>
      <c r="M5" s="418"/>
      <c r="N5" s="418"/>
      <c r="O5" s="418"/>
      <c r="P5" s="418"/>
      <c r="Q5" s="418"/>
    </row>
    <row r="6" spans="1:20" ht="36" customHeight="1" thickBot="1">
      <c r="A6" s="104" t="s">
        <v>45</v>
      </c>
      <c r="B6" s="104"/>
      <c r="C6" s="111" t="s">
        <v>3</v>
      </c>
      <c r="D6" s="112"/>
      <c r="E6" s="113" t="s">
        <v>28</v>
      </c>
      <c r="F6" s="112"/>
      <c r="G6" s="111" t="s">
        <v>56</v>
      </c>
      <c r="H6" s="112"/>
      <c r="I6" s="111" t="s">
        <v>58</v>
      </c>
      <c r="J6" s="114"/>
      <c r="K6" s="111" t="s">
        <v>3</v>
      </c>
      <c r="L6" s="112"/>
      <c r="M6" s="115" t="s">
        <v>28</v>
      </c>
      <c r="N6" s="112"/>
      <c r="O6" s="111" t="s">
        <v>56</v>
      </c>
      <c r="P6" s="112"/>
      <c r="Q6" s="111" t="s">
        <v>58</v>
      </c>
    </row>
    <row r="7" spans="1:20" ht="15" customHeight="1">
      <c r="A7" s="98"/>
      <c r="B7" s="98"/>
      <c r="C7" s="55"/>
      <c r="D7" s="127"/>
      <c r="E7" s="138" t="s">
        <v>85</v>
      </c>
      <c r="F7" s="127">
        <v>0</v>
      </c>
      <c r="G7" s="138" t="s">
        <v>85</v>
      </c>
      <c r="H7" s="127">
        <v>0</v>
      </c>
      <c r="I7" s="138" t="s">
        <v>85</v>
      </c>
      <c r="J7" s="55"/>
      <c r="K7" s="155"/>
      <c r="L7" s="55"/>
      <c r="M7" s="55" t="s">
        <v>85</v>
      </c>
      <c r="N7" s="55"/>
      <c r="O7" s="55" t="s">
        <v>85</v>
      </c>
      <c r="P7" s="55"/>
      <c r="Q7" s="55" t="s">
        <v>85</v>
      </c>
    </row>
    <row r="8" spans="1:20" ht="28.5" customHeight="1">
      <c r="A8" s="98" t="s">
        <v>95</v>
      </c>
      <c r="B8" s="98"/>
      <c r="C8" s="313">
        <v>5413664</v>
      </c>
      <c r="D8" s="313"/>
      <c r="E8" s="313">
        <v>100405645751</v>
      </c>
      <c r="F8" s="313"/>
      <c r="G8" s="313">
        <v>-90503191526</v>
      </c>
      <c r="H8" s="313">
        <v>0</v>
      </c>
      <c r="I8" s="313">
        <f>E8+G8</f>
        <v>9902454225</v>
      </c>
      <c r="J8" s="313"/>
      <c r="K8" s="313">
        <v>117201294</v>
      </c>
      <c r="L8" s="313"/>
      <c r="M8" s="313">
        <v>1901528127520</v>
      </c>
      <c r="N8" s="313"/>
      <c r="O8" s="313">
        <f>-1846510988573+3656</f>
        <v>-1846510984917</v>
      </c>
      <c r="P8" s="313"/>
      <c r="Q8" s="313">
        <f>M8+O8</f>
        <v>55017142603</v>
      </c>
      <c r="S8" s="66"/>
      <c r="T8" s="66"/>
    </row>
    <row r="9" spans="1:20" ht="28.5" customHeight="1">
      <c r="A9" s="98" t="s">
        <v>91</v>
      </c>
      <c r="B9" s="98"/>
      <c r="C9" s="55">
        <v>46341590</v>
      </c>
      <c r="D9" s="313"/>
      <c r="E9" s="313">
        <v>659779929530</v>
      </c>
      <c r="F9" s="313"/>
      <c r="G9" s="313">
        <v>-583152499070</v>
      </c>
      <c r="H9" s="313">
        <v>0</v>
      </c>
      <c r="I9" s="313">
        <f>E9+G9</f>
        <v>76627430460</v>
      </c>
      <c r="J9" s="313"/>
      <c r="K9" s="313">
        <v>899852210</v>
      </c>
      <c r="L9" s="313"/>
      <c r="M9" s="313">
        <v>12225450247836</v>
      </c>
      <c r="N9" s="313"/>
      <c r="O9" s="313">
        <v>-12555587943053</v>
      </c>
      <c r="P9" s="313"/>
      <c r="Q9" s="313">
        <f t="shared" ref="Q9:Q16" si="0">M9+O9</f>
        <v>-330137695217</v>
      </c>
      <c r="S9" s="66"/>
      <c r="T9" s="66"/>
    </row>
    <row r="10" spans="1:20" ht="28.5" customHeight="1">
      <c r="A10" s="98" t="s">
        <v>93</v>
      </c>
      <c r="B10" s="98"/>
      <c r="C10" s="313">
        <v>1453397</v>
      </c>
      <c r="D10" s="313"/>
      <c r="E10" s="313">
        <v>74786703251</v>
      </c>
      <c r="F10" s="313"/>
      <c r="G10" s="313">
        <v>-65678505784</v>
      </c>
      <c r="H10" s="313">
        <v>0</v>
      </c>
      <c r="I10" s="313">
        <f t="shared" ref="I10:I14" si="1">E10+G10</f>
        <v>9108197467</v>
      </c>
      <c r="J10" s="313"/>
      <c r="K10" s="313">
        <v>18524556</v>
      </c>
      <c r="L10" s="313"/>
      <c r="M10" s="313">
        <v>818304245601</v>
      </c>
      <c r="N10" s="313"/>
      <c r="O10" s="313">
        <v>-796798277695</v>
      </c>
      <c r="P10" s="313"/>
      <c r="Q10" s="313">
        <f t="shared" si="0"/>
        <v>21505967906</v>
      </c>
      <c r="S10" s="66"/>
      <c r="T10" s="66"/>
    </row>
    <row r="11" spans="1:20" ht="28.5" customHeight="1">
      <c r="A11" s="98" t="s">
        <v>92</v>
      </c>
      <c r="B11" s="98"/>
      <c r="C11" s="313">
        <v>205166</v>
      </c>
      <c r="D11" s="313"/>
      <c r="E11" s="313">
        <v>38388102380</v>
      </c>
      <c r="F11" s="313"/>
      <c r="G11" s="313">
        <v>-31134301283</v>
      </c>
      <c r="H11" s="313">
        <v>0</v>
      </c>
      <c r="I11" s="313">
        <f t="shared" si="1"/>
        <v>7253801097</v>
      </c>
      <c r="J11" s="313"/>
      <c r="K11" s="313">
        <v>3879848</v>
      </c>
      <c r="L11" s="313"/>
      <c r="M11" s="313">
        <v>598501349379</v>
      </c>
      <c r="N11" s="313"/>
      <c r="O11" s="313">
        <v>-541029768042</v>
      </c>
      <c r="P11" s="313"/>
      <c r="Q11" s="313">
        <f t="shared" si="0"/>
        <v>57471581337</v>
      </c>
      <c r="S11" s="66"/>
      <c r="T11" s="66"/>
    </row>
    <row r="12" spans="1:20" ht="28.5" customHeight="1">
      <c r="A12" s="98" t="s">
        <v>98</v>
      </c>
      <c r="B12" s="98"/>
      <c r="C12" s="313">
        <v>56543931</v>
      </c>
      <c r="D12" s="313"/>
      <c r="E12" s="313">
        <v>191697826819</v>
      </c>
      <c r="F12" s="313"/>
      <c r="G12" s="313">
        <v>-164889064792</v>
      </c>
      <c r="H12" s="313">
        <v>0</v>
      </c>
      <c r="I12" s="313">
        <f t="shared" si="1"/>
        <v>26808762027</v>
      </c>
      <c r="J12" s="313"/>
      <c r="K12" s="313">
        <v>167603956</v>
      </c>
      <c r="L12" s="313"/>
      <c r="M12" s="313">
        <v>2302765500457</v>
      </c>
      <c r="N12" s="313"/>
      <c r="O12" s="313">
        <v>-2188257259195</v>
      </c>
      <c r="P12" s="313"/>
      <c r="Q12" s="313">
        <f t="shared" si="0"/>
        <v>114508241262</v>
      </c>
      <c r="S12" s="66"/>
      <c r="T12" s="66"/>
    </row>
    <row r="13" spans="1:20" ht="28.5" customHeight="1">
      <c r="A13" s="98" t="s">
        <v>96</v>
      </c>
      <c r="B13" s="98"/>
      <c r="C13" s="313">
        <v>5446301</v>
      </c>
      <c r="D13" s="313"/>
      <c r="E13" s="313">
        <v>88513962613</v>
      </c>
      <c r="F13" s="313"/>
      <c r="G13" s="313">
        <v>-78760768048</v>
      </c>
      <c r="H13" s="313">
        <v>0</v>
      </c>
      <c r="I13" s="313">
        <f t="shared" si="1"/>
        <v>9753194565</v>
      </c>
      <c r="J13" s="313"/>
      <c r="K13" s="313">
        <v>201667874</v>
      </c>
      <c r="L13" s="313"/>
      <c r="M13" s="313">
        <v>2977072763771</v>
      </c>
      <c r="N13" s="313"/>
      <c r="O13" s="313">
        <v>-3078490314529</v>
      </c>
      <c r="P13" s="313"/>
      <c r="Q13" s="313">
        <f t="shared" si="0"/>
        <v>-101417550758</v>
      </c>
      <c r="S13" s="66"/>
      <c r="T13" s="66"/>
    </row>
    <row r="14" spans="1:20" ht="28.5" customHeight="1">
      <c r="A14" s="98" t="s">
        <v>94</v>
      </c>
      <c r="B14" s="98"/>
      <c r="C14" s="343">
        <v>0</v>
      </c>
      <c r="D14" s="343"/>
      <c r="E14" s="343">
        <v>0</v>
      </c>
      <c r="F14" s="343"/>
      <c r="G14" s="343">
        <v>0</v>
      </c>
      <c r="H14" s="343">
        <v>0</v>
      </c>
      <c r="I14" s="343">
        <f t="shared" si="1"/>
        <v>0</v>
      </c>
      <c r="J14" s="313"/>
      <c r="K14" s="313">
        <v>109364645</v>
      </c>
      <c r="L14" s="313"/>
      <c r="M14" s="313">
        <v>2510401726037</v>
      </c>
      <c r="N14" s="313"/>
      <c r="O14" s="313">
        <v>-2756510075843</v>
      </c>
      <c r="P14" s="313"/>
      <c r="Q14" s="313">
        <f t="shared" si="0"/>
        <v>-246108349806</v>
      </c>
      <c r="S14" s="66"/>
      <c r="T14" s="66"/>
    </row>
    <row r="15" spans="1:20" s="310" customFormat="1" ht="28.5" customHeight="1">
      <c r="A15" s="98" t="s">
        <v>97</v>
      </c>
      <c r="B15" s="98"/>
      <c r="C15" s="343">
        <v>0</v>
      </c>
      <c r="D15" s="343"/>
      <c r="E15" s="343">
        <v>0</v>
      </c>
      <c r="F15" s="343"/>
      <c r="G15" s="343">
        <v>0</v>
      </c>
      <c r="H15" s="343">
        <v>0</v>
      </c>
      <c r="I15" s="343">
        <f t="shared" ref="I15" si="2">E15+G15</f>
        <v>0</v>
      </c>
      <c r="J15" s="313"/>
      <c r="K15" s="313">
        <v>22417399</v>
      </c>
      <c r="L15" s="313"/>
      <c r="M15" s="313">
        <v>870140988416</v>
      </c>
      <c r="N15" s="313"/>
      <c r="O15" s="313">
        <v>-911479420597</v>
      </c>
      <c r="P15" s="313"/>
      <c r="Q15" s="313">
        <f t="shared" ref="Q15" si="3">M15+O15</f>
        <v>-41338432181</v>
      </c>
      <c r="S15" s="66"/>
      <c r="T15" s="66"/>
    </row>
    <row r="16" spans="1:20" s="310" customFormat="1" ht="28.5" customHeight="1" thickBot="1">
      <c r="A16" s="98" t="s">
        <v>118</v>
      </c>
      <c r="B16" s="98"/>
      <c r="C16" s="343">
        <v>0</v>
      </c>
      <c r="D16" s="343"/>
      <c r="E16" s="343">
        <v>0</v>
      </c>
      <c r="F16" s="343"/>
      <c r="G16" s="343">
        <v>0</v>
      </c>
      <c r="H16" s="343"/>
      <c r="I16" s="343"/>
      <c r="J16" s="313"/>
      <c r="K16" s="313">
        <v>879</v>
      </c>
      <c r="L16" s="313"/>
      <c r="M16" s="313">
        <v>617393256</v>
      </c>
      <c r="N16" s="313"/>
      <c r="O16" s="313">
        <v>-622964708</v>
      </c>
      <c r="P16" s="313"/>
      <c r="Q16" s="313">
        <f t="shared" si="0"/>
        <v>-5571452</v>
      </c>
      <c r="S16" s="66"/>
      <c r="T16" s="66"/>
    </row>
    <row r="17" spans="1:17" ht="30.75" customHeight="1" thickBot="1">
      <c r="A17" s="98" t="s">
        <v>2</v>
      </c>
      <c r="B17" s="98"/>
      <c r="C17" s="56">
        <f t="shared" ref="C17:Q17" si="4">SUM(C8:C16)</f>
        <v>115404049</v>
      </c>
      <c r="D17" s="56">
        <f t="shared" si="4"/>
        <v>0</v>
      </c>
      <c r="E17" s="56">
        <f t="shared" si="4"/>
        <v>1153572170344</v>
      </c>
      <c r="F17" s="56">
        <f t="shared" si="4"/>
        <v>0</v>
      </c>
      <c r="G17" s="56">
        <f t="shared" si="4"/>
        <v>-1014118330503</v>
      </c>
      <c r="H17" s="56">
        <f t="shared" si="4"/>
        <v>0</v>
      </c>
      <c r="I17" s="56">
        <f t="shared" si="4"/>
        <v>139453839841</v>
      </c>
      <c r="J17" s="56">
        <f t="shared" si="4"/>
        <v>0</v>
      </c>
      <c r="K17" s="56">
        <f t="shared" si="4"/>
        <v>1540512661</v>
      </c>
      <c r="L17" s="56">
        <f t="shared" si="4"/>
        <v>0</v>
      </c>
      <c r="M17" s="56">
        <f t="shared" si="4"/>
        <v>24204782342273</v>
      </c>
      <c r="N17" s="56">
        <f t="shared" si="4"/>
        <v>0</v>
      </c>
      <c r="O17" s="56">
        <f t="shared" si="4"/>
        <v>-24675287008579</v>
      </c>
      <c r="P17" s="56">
        <f t="shared" si="4"/>
        <v>0</v>
      </c>
      <c r="Q17" s="56">
        <f t="shared" si="4"/>
        <v>-470504666306</v>
      </c>
    </row>
    <row r="18" spans="1:17" ht="18.75" thickTop="1">
      <c r="E18" s="91"/>
      <c r="I18" s="149"/>
      <c r="J18" s="149"/>
      <c r="K18" s="149"/>
      <c r="L18" s="55"/>
      <c r="M18" s="149"/>
      <c r="N18" s="149"/>
      <c r="O18" s="149"/>
      <c r="P18" s="149">
        <f>P17+'درآمد ناشی از تغییر قیمت اوراق '!Q14</f>
        <v>0</v>
      </c>
      <c r="Q18" s="149"/>
    </row>
    <row r="19" spans="1:17">
      <c r="C19" s="66"/>
      <c r="E19" s="149"/>
      <c r="G19" s="149"/>
      <c r="I19" s="318"/>
      <c r="K19" s="184"/>
      <c r="M19" s="66"/>
      <c r="Q19" s="91"/>
    </row>
    <row r="20" spans="1:17">
      <c r="G20" s="158"/>
      <c r="I20" s="159"/>
      <c r="K20" s="149"/>
      <c r="M20" s="133"/>
      <c r="O20" s="149"/>
      <c r="Q20" s="91"/>
    </row>
    <row r="21" spans="1:17">
      <c r="G21" s="160"/>
      <c r="I21" s="91"/>
      <c r="K21" s="149"/>
      <c r="M21" s="66"/>
      <c r="O21" s="149"/>
      <c r="Q21" s="91"/>
    </row>
    <row r="22" spans="1:17">
      <c r="G22" s="158"/>
      <c r="I22" s="91"/>
      <c r="K22" s="125"/>
      <c r="O22" s="427"/>
      <c r="P22" s="427"/>
      <c r="Q22" s="427"/>
    </row>
    <row r="23" spans="1:17">
      <c r="I23" s="91"/>
      <c r="K23" s="125"/>
      <c r="M23" s="149"/>
      <c r="O23" s="149"/>
      <c r="Q23" s="91"/>
    </row>
    <row r="24" spans="1:17">
      <c r="E24" s="91"/>
      <c r="I24" s="91"/>
      <c r="K24" s="125"/>
      <c r="M24" s="149"/>
      <c r="O24" s="149"/>
      <c r="Q24" s="91"/>
    </row>
    <row r="25" spans="1:17">
      <c r="I25" s="149"/>
      <c r="K25" s="149"/>
      <c r="O25" s="149"/>
      <c r="Q25" s="91"/>
    </row>
    <row r="26" spans="1:17" ht="18">
      <c r="G26" s="55"/>
      <c r="I26" s="91"/>
      <c r="K26" s="149"/>
      <c r="M26" s="149"/>
      <c r="O26" s="149"/>
      <c r="Q26" s="91"/>
    </row>
    <row r="27" spans="1:17">
      <c r="K27" s="132"/>
      <c r="M27" s="149"/>
      <c r="O27" s="148"/>
      <c r="Q27" s="91"/>
    </row>
    <row r="28" spans="1:17">
      <c r="G28" s="66"/>
      <c r="M28" s="149"/>
    </row>
    <row r="29" spans="1:17">
      <c r="O29" s="66"/>
      <c r="Q29" s="91"/>
    </row>
    <row r="30" spans="1:17">
      <c r="M30" s="149"/>
    </row>
    <row r="31" spans="1:17">
      <c r="M31" s="148"/>
    </row>
    <row r="34" spans="13:13">
      <c r="M34" s="148"/>
    </row>
  </sheetData>
  <mergeCells count="8">
    <mergeCell ref="O22:Q22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W29"/>
  <sheetViews>
    <sheetView rightToLeft="1" view="pageBreakPreview" zoomScaleNormal="100" zoomScaleSheetLayoutView="100" workbookViewId="0">
      <selection activeCell="R22" sqref="D22:R23"/>
    </sheetView>
  </sheetViews>
  <sheetFormatPr defaultColWidth="9.140625" defaultRowHeight="18"/>
  <cols>
    <col min="1" max="1" width="1.28515625" style="67" customWidth="1"/>
    <col min="2" max="2" width="15.28515625" style="67" customWidth="1"/>
    <col min="3" max="3" width="0.7109375" style="191" customWidth="1"/>
    <col min="4" max="4" width="15" style="67" customWidth="1"/>
    <col min="5" max="5" width="0.5703125" style="67" customWidth="1"/>
    <col min="6" max="6" width="17.85546875" style="67" bestFit="1" customWidth="1"/>
    <col min="7" max="7" width="0.5703125" style="191" customWidth="1"/>
    <col min="8" max="8" width="16.42578125" style="67" customWidth="1"/>
    <col min="9" max="9" width="0.28515625" style="191" customWidth="1"/>
    <col min="10" max="10" width="17.85546875" style="67" bestFit="1" customWidth="1"/>
    <col min="11" max="11" width="0.42578125" style="67" customWidth="1"/>
    <col min="12" max="12" width="12.8554687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7.85546875" style="67" bestFit="1" customWidth="1"/>
    <col min="17" max="17" width="0.5703125" style="191" customWidth="1"/>
    <col min="18" max="18" width="17.85546875" style="67" bestFit="1" customWidth="1"/>
    <col min="19" max="19" width="0.28515625" style="191" customWidth="1"/>
    <col min="20" max="20" width="17.85546875" style="67" bestFit="1" customWidth="1"/>
    <col min="21" max="21" width="0.5703125" style="67" customWidth="1"/>
    <col min="22" max="22" width="13" style="67" customWidth="1"/>
    <col min="23" max="23" width="9.140625" style="67"/>
    <col min="24" max="24" width="11" style="67" bestFit="1" customWidth="1"/>
    <col min="25" max="16384" width="9.140625" style="67"/>
  </cols>
  <sheetData>
    <row r="1" spans="2:23" ht="19.5">
      <c r="B1" s="437" t="str">
        <f>Sheet1!L4</f>
        <v>صندوق سرمایه‌گذاری اختصاصی بازارگردانی خبرگان اهداف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</row>
    <row r="2" spans="2:23" ht="19.5">
      <c r="B2" s="437" t="s">
        <v>66</v>
      </c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</row>
    <row r="3" spans="2:23" ht="19.5">
      <c r="B3" s="437" t="str">
        <f>Sheet1!L5</f>
        <v>برای دوره یک ماهه منتهی به 31 شهریور ماه 1400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</row>
    <row r="5" spans="2:23" ht="21">
      <c r="B5" s="440" t="s">
        <v>88</v>
      </c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</row>
    <row r="6" spans="2:23" ht="9.75" customHeight="1"/>
    <row r="7" spans="2:23" ht="20.25" thickBot="1">
      <c r="B7" s="68"/>
      <c r="C7" s="69"/>
      <c r="D7" s="430" t="s">
        <v>134</v>
      </c>
      <c r="E7" s="430"/>
      <c r="F7" s="430"/>
      <c r="G7" s="430"/>
      <c r="H7" s="430"/>
      <c r="I7" s="430"/>
      <c r="J7" s="430"/>
      <c r="K7" s="430"/>
      <c r="L7" s="430"/>
      <c r="M7" s="275"/>
      <c r="N7" s="430" t="s">
        <v>135</v>
      </c>
      <c r="O7" s="430"/>
      <c r="P7" s="430"/>
      <c r="Q7" s="430"/>
      <c r="R7" s="430"/>
      <c r="S7" s="430"/>
      <c r="T7" s="430"/>
      <c r="U7" s="430"/>
      <c r="V7" s="430"/>
    </row>
    <row r="8" spans="2:23" ht="19.5">
      <c r="B8" s="431" t="s">
        <v>32</v>
      </c>
      <c r="C8" s="434"/>
      <c r="D8" s="435" t="s">
        <v>16</v>
      </c>
      <c r="E8" s="434"/>
      <c r="F8" s="435" t="s">
        <v>17</v>
      </c>
      <c r="G8" s="432"/>
      <c r="H8" s="435" t="s">
        <v>18</v>
      </c>
      <c r="I8" s="434"/>
      <c r="J8" s="435" t="s">
        <v>2</v>
      </c>
      <c r="K8" s="435"/>
      <c r="L8" s="435"/>
      <c r="M8" s="285"/>
      <c r="N8" s="435" t="s">
        <v>16</v>
      </c>
      <c r="O8" s="435"/>
      <c r="P8" s="435" t="s">
        <v>17</v>
      </c>
      <c r="Q8" s="432"/>
      <c r="R8" s="435" t="s">
        <v>18</v>
      </c>
      <c r="S8" s="434"/>
      <c r="T8" s="439" t="s">
        <v>2</v>
      </c>
      <c r="U8" s="439"/>
      <c r="V8" s="439"/>
    </row>
    <row r="9" spans="2:23" ht="20.25" thickBot="1">
      <c r="B9" s="432"/>
      <c r="C9" s="434"/>
      <c r="D9" s="436"/>
      <c r="E9" s="434"/>
      <c r="F9" s="436"/>
      <c r="G9" s="432"/>
      <c r="H9" s="436"/>
      <c r="I9" s="434"/>
      <c r="J9" s="438"/>
      <c r="K9" s="438"/>
      <c r="L9" s="438"/>
      <c r="M9" s="286"/>
      <c r="N9" s="436"/>
      <c r="O9" s="436"/>
      <c r="P9" s="436"/>
      <c r="Q9" s="432"/>
      <c r="R9" s="436"/>
      <c r="S9" s="434"/>
      <c r="T9" s="430"/>
      <c r="U9" s="430"/>
      <c r="V9" s="430"/>
    </row>
    <row r="10" spans="2:23" ht="39.75" thickBot="1">
      <c r="B10" s="433"/>
      <c r="C10" s="434"/>
      <c r="D10" s="192" t="s">
        <v>71</v>
      </c>
      <c r="E10" s="434"/>
      <c r="F10" s="63" t="s">
        <v>72</v>
      </c>
      <c r="G10" s="432"/>
      <c r="H10" s="287" t="s">
        <v>73</v>
      </c>
      <c r="I10" s="434"/>
      <c r="J10" s="288" t="s">
        <v>6</v>
      </c>
      <c r="K10" s="285"/>
      <c r="L10" s="288" t="s">
        <v>19</v>
      </c>
      <c r="M10" s="289"/>
      <c r="N10" s="287" t="s">
        <v>71</v>
      </c>
      <c r="O10" s="290"/>
      <c r="P10" s="287" t="s">
        <v>72</v>
      </c>
      <c r="Q10" s="432"/>
      <c r="R10" s="287" t="s">
        <v>73</v>
      </c>
      <c r="S10" s="434"/>
      <c r="T10" s="193" t="s">
        <v>6</v>
      </c>
      <c r="U10" s="225"/>
      <c r="V10" s="193" t="s">
        <v>19</v>
      </c>
    </row>
    <row r="11" spans="2:23" ht="13.5" customHeight="1">
      <c r="B11" s="186"/>
      <c r="C11" s="194"/>
      <c r="D11" s="55" t="s">
        <v>85</v>
      </c>
      <c r="E11" s="55"/>
      <c r="F11" s="55" t="s">
        <v>85</v>
      </c>
      <c r="G11" s="55"/>
      <c r="H11" s="55" t="s">
        <v>85</v>
      </c>
      <c r="I11" s="223"/>
      <c r="J11" s="195" t="s">
        <v>85</v>
      </c>
      <c r="K11" s="195"/>
      <c r="L11" s="195" t="s">
        <v>87</v>
      </c>
      <c r="M11" s="195"/>
      <c r="N11" s="195" t="s">
        <v>85</v>
      </c>
      <c r="O11" s="195"/>
      <c r="P11" s="195" t="s">
        <v>85</v>
      </c>
      <c r="Q11" s="224"/>
      <c r="R11" s="195" t="s">
        <v>85</v>
      </c>
      <c r="S11" s="223"/>
      <c r="T11" s="195" t="s">
        <v>85</v>
      </c>
      <c r="U11" s="226"/>
      <c r="V11" s="195" t="s">
        <v>87</v>
      </c>
    </row>
    <row r="12" spans="2:23" s="78" customFormat="1" ht="36">
      <c r="B12" s="235" t="s">
        <v>95</v>
      </c>
      <c r="C12" s="268"/>
      <c r="D12" s="343">
        <f>IFERROR(VLOOKUP(B12,'درآمد سودسهام'!$A$9:$S$23,13,0),0)</f>
        <v>0</v>
      </c>
      <c r="E12" s="313"/>
      <c r="F12" s="313">
        <f>IFERROR(VLOOKUP(B12,'درآمد ناشی از تغییر قیمت اوراق '!$B$8:$R$13,9,0),0)</f>
        <v>-32412788077</v>
      </c>
      <c r="G12" s="313"/>
      <c r="H12" s="313">
        <f>IFERROR(VLOOKUP(B12,'درآمد ناشی ازفروش'!$A$8:$Q$33,9,0),0)</f>
        <v>9902454225</v>
      </c>
      <c r="I12" s="313"/>
      <c r="J12" s="313">
        <f t="shared" ref="J12" si="0">D12+F12+H12</f>
        <v>-22510333852</v>
      </c>
      <c r="K12" s="202"/>
      <c r="L12" s="77">
        <f t="shared" ref="L12:L19" si="1">J12/$J$20</f>
        <v>1.2085835225362756E-2</v>
      </c>
      <c r="M12" s="77"/>
      <c r="N12" s="313">
        <f>IFERROR(VLOOKUP(B12,'درآمد سودسهام'!$A$9:$S$21,19,0),0)</f>
        <v>3775048481</v>
      </c>
      <c r="O12" s="313"/>
      <c r="P12" s="313">
        <f>IFERROR(VLOOKUP(B12,'درآمد ناشی از تغییر قیمت اوراق '!$B$8:$R$14,17,0),0)</f>
        <v>-20530797490</v>
      </c>
      <c r="Q12" s="313"/>
      <c r="R12" s="313">
        <f>IFERROR(VLOOKUP(B12,'درآمد ناشی ازفروش'!$A$8:$Q$31,17,0),0)</f>
        <v>55017142603</v>
      </c>
      <c r="S12" s="313"/>
      <c r="T12" s="313">
        <f t="shared" ref="T12" si="2">N12+P12+R12</f>
        <v>38261393594</v>
      </c>
      <c r="V12" s="77">
        <f>T12/'جمع درآمدها'!$E$12</f>
        <v>8.0224789376971625E-2</v>
      </c>
      <c r="W12" s="373"/>
    </row>
    <row r="13" spans="2:23" s="78" customFormat="1" ht="31.5" customHeight="1">
      <c r="B13" s="235" t="s">
        <v>91</v>
      </c>
      <c r="C13" s="268"/>
      <c r="D13" s="343">
        <f>IFERROR(VLOOKUP(B13,'درآمد سودسهام'!$A$9:$S$23,13,0),0)</f>
        <v>0</v>
      </c>
      <c r="E13" s="313"/>
      <c r="F13" s="313">
        <f>IFERROR(VLOOKUP(B13,'درآمد ناشی از تغییر قیمت اوراق '!$B$8:$R$13,9,0),0)</f>
        <v>-1821103089522</v>
      </c>
      <c r="G13" s="313"/>
      <c r="H13" s="313">
        <f>IFERROR(VLOOKUP(B13,'درآمد ناشی ازفروش'!$A$8:$Q$33,9,0),0)</f>
        <v>76627430460</v>
      </c>
      <c r="I13" s="313"/>
      <c r="J13" s="313">
        <f t="shared" ref="J13:J19" si="3">D13+F13+H13</f>
        <v>-1744475659062</v>
      </c>
      <c r="K13" s="202"/>
      <c r="L13" s="77">
        <f t="shared" si="1"/>
        <v>0.93661184719418122</v>
      </c>
      <c r="M13" s="77"/>
      <c r="N13" s="313">
        <f>IFERROR(VLOOKUP(B13,'درآمد سودسهام'!$A$9:$S$21,19,0),0)</f>
        <v>851937962672</v>
      </c>
      <c r="O13" s="313"/>
      <c r="P13" s="313">
        <f>IFERROR(VLOOKUP(B13,'درآمد ناشی از تغییر قیمت اوراق '!$B$8:$R$14,17,0),0)</f>
        <v>-194914450368</v>
      </c>
      <c r="Q13" s="313"/>
      <c r="R13" s="313">
        <f>IFERROR(VLOOKUP(B13,'درآمد ناشی ازفروش'!$A$8:$Q$31,17,0),0)</f>
        <v>-330137695217</v>
      </c>
      <c r="S13" s="313"/>
      <c r="T13" s="313">
        <f t="shared" ref="T13:T19" si="4">N13+P13+R13</f>
        <v>326885817087</v>
      </c>
      <c r="V13" s="77">
        <f>T13/'جمع درآمدها'!$E$12</f>
        <v>0.68539965126195102</v>
      </c>
      <c r="W13" s="373"/>
    </row>
    <row r="14" spans="2:23" s="78" customFormat="1" ht="31.5" customHeight="1">
      <c r="B14" s="235" t="s">
        <v>93</v>
      </c>
      <c r="C14" s="268"/>
      <c r="D14" s="343">
        <f>IFERROR(VLOOKUP(B14,'درآمد سودسهام'!$A$9:$S$23,13,0),0)</f>
        <v>0</v>
      </c>
      <c r="E14" s="313"/>
      <c r="F14" s="313">
        <f>IFERROR(VLOOKUP(B14,'درآمد ناشی از تغییر قیمت اوراق '!$B$8:$R$13,9,0),0)</f>
        <v>2571918082</v>
      </c>
      <c r="G14" s="313"/>
      <c r="H14" s="313">
        <f>IFERROR(VLOOKUP(B14,'درآمد ناشی ازفروش'!$A$8:$Q$33,9,0),0)</f>
        <v>9108197467</v>
      </c>
      <c r="I14" s="313"/>
      <c r="J14" s="313">
        <f t="shared" si="3"/>
        <v>11680115549</v>
      </c>
      <c r="K14" s="202"/>
      <c r="L14" s="77">
        <f t="shared" si="1"/>
        <v>-6.2710732264803486E-3</v>
      </c>
      <c r="M14" s="77"/>
      <c r="N14" s="313">
        <f>IFERROR(VLOOKUP(B14,'درآمد سودسهام'!$A$9:$S$21,19,0),0)</f>
        <v>42069315600</v>
      </c>
      <c r="O14" s="313"/>
      <c r="P14" s="313">
        <f>IFERROR(VLOOKUP(B14,'درآمد ناشی از تغییر قیمت اوراق '!$B$8:$R$14,17,0),0)</f>
        <v>32642096825</v>
      </c>
      <c r="Q14" s="313"/>
      <c r="R14" s="313">
        <f>IFERROR(VLOOKUP(B14,'درآمد ناشی ازفروش'!$A$8:$Q$31,17,0),0)</f>
        <v>21505967906</v>
      </c>
      <c r="S14" s="313"/>
      <c r="T14" s="313">
        <f t="shared" si="4"/>
        <v>96217380331</v>
      </c>
      <c r="V14" s="77">
        <f>T14/'جمع درآمدها'!$E$12</f>
        <v>0.20174432623564745</v>
      </c>
      <c r="W14" s="373"/>
    </row>
    <row r="15" spans="2:23" s="78" customFormat="1" ht="31.5" customHeight="1">
      <c r="B15" s="235" t="s">
        <v>92</v>
      </c>
      <c r="C15" s="268"/>
      <c r="D15" s="343">
        <f>IFERROR(VLOOKUP(B15,'درآمد سودسهام'!$A$9:$S$23,13,0),0)</f>
        <v>0</v>
      </c>
      <c r="E15" s="313"/>
      <c r="F15" s="313">
        <f>IFERROR(VLOOKUP(B15,'درآمد ناشی از تغییر قیمت اوراق '!$B$8:$R$13,9,0),0)</f>
        <v>-22439616638</v>
      </c>
      <c r="G15" s="313"/>
      <c r="H15" s="313">
        <f>IFERROR(VLOOKUP(B15,'درآمد ناشی ازفروش'!$A$8:$Q$33,9,0),0)</f>
        <v>7253801097</v>
      </c>
      <c r="I15" s="313"/>
      <c r="J15" s="313">
        <f t="shared" si="3"/>
        <v>-15185815541</v>
      </c>
      <c r="K15" s="202"/>
      <c r="L15" s="77">
        <f t="shared" si="1"/>
        <v>8.1532893113876407E-3</v>
      </c>
      <c r="M15" s="77"/>
      <c r="N15" s="313">
        <f>IFERROR(VLOOKUP(B15,'درآمد سودسهام'!$A$9:$S$21,19,0),0)</f>
        <v>32968476000</v>
      </c>
      <c r="O15" s="313"/>
      <c r="P15" s="313">
        <f>IFERROR(VLOOKUP(B15,'درآمد ناشی از تغییر قیمت اوراق '!$B$8:$R$14,17,0),0)</f>
        <v>86253039302</v>
      </c>
      <c r="Q15" s="313"/>
      <c r="R15" s="313">
        <f>IFERROR(VLOOKUP(B15,'درآمد ناشی ازفروش'!$A$8:$Q$31,17,0),0)</f>
        <v>57471581337</v>
      </c>
      <c r="S15" s="313"/>
      <c r="T15" s="313">
        <f t="shared" si="4"/>
        <v>176693096639</v>
      </c>
      <c r="V15" s="77">
        <f>T15/'جمع درآمدها'!$E$12</f>
        <v>0.37048223106153566</v>
      </c>
      <c r="W15" s="373"/>
    </row>
    <row r="16" spans="2:23" s="78" customFormat="1" ht="31.5" customHeight="1">
      <c r="B16" s="235" t="s">
        <v>98</v>
      </c>
      <c r="C16" s="268"/>
      <c r="D16" s="343">
        <f>IFERROR(VLOOKUP(B16,'درآمد سودسهام'!$A$9:$S$23,13,0),0)</f>
        <v>0</v>
      </c>
      <c r="E16" s="313"/>
      <c r="F16" s="313">
        <f>IFERROR(VLOOKUP(B16,'درآمد ناشی از تغییر قیمت اوراق '!$B$8:$R$13,9,0),0)</f>
        <v>-818839146</v>
      </c>
      <c r="G16" s="313"/>
      <c r="H16" s="313">
        <f>IFERROR(VLOOKUP(B16,'درآمد ناشی ازفروش'!$A$8:$Q$33,9,0),0)</f>
        <v>26808762027</v>
      </c>
      <c r="I16" s="313"/>
      <c r="J16" s="313">
        <f t="shared" si="3"/>
        <v>25989922881</v>
      </c>
      <c r="K16" s="202"/>
      <c r="L16" s="374">
        <f t="shared" si="1"/>
        <v>-1.3954032291339971E-2</v>
      </c>
      <c r="M16" s="77"/>
      <c r="N16" s="343">
        <f>IFERROR(VLOOKUP(B16,'درآمد سودسهام'!$A$9:$S$21,19,0),0)</f>
        <v>0</v>
      </c>
      <c r="O16" s="313"/>
      <c r="P16" s="313">
        <f>IFERROR(VLOOKUP(B16,'درآمد ناشی از تغییر قیمت اوراق '!$B$8:$R$14,17,0),0)</f>
        <v>-818839146</v>
      </c>
      <c r="Q16" s="313"/>
      <c r="R16" s="313">
        <f>IFERROR(VLOOKUP(B16,'درآمد ناشی ازفروش'!$A$8:$Q$31,17,0),0)</f>
        <v>114508241262</v>
      </c>
      <c r="S16" s="313"/>
      <c r="T16" s="313">
        <f t="shared" si="4"/>
        <v>113689402116</v>
      </c>
      <c r="V16" s="77">
        <f>T16/'جمع درآمدها'!$E$12</f>
        <v>0.23837888488672837</v>
      </c>
      <c r="W16" s="373"/>
    </row>
    <row r="17" spans="2:23" s="78" customFormat="1" ht="36">
      <c r="B17" s="235" t="s">
        <v>94</v>
      </c>
      <c r="C17" s="268"/>
      <c r="D17" s="343">
        <f>IFERROR(VLOOKUP(B17,'درآمد سودسهام'!$A$9:$S$23,13,0),0)</f>
        <v>0</v>
      </c>
      <c r="E17" s="313"/>
      <c r="F17" s="343">
        <f>IFERROR(VLOOKUP(B17,'درآمد ناشی از تغییر قیمت اوراق '!$B$8:$R$13,9,0),0)</f>
        <v>0</v>
      </c>
      <c r="G17" s="343"/>
      <c r="H17" s="343">
        <f>IFERROR(VLOOKUP(B17,'درآمد ناشی ازفروش'!$A$8:$Q$33,9,0),0)</f>
        <v>0</v>
      </c>
      <c r="I17" s="343"/>
      <c r="J17" s="343">
        <f t="shared" si="3"/>
        <v>0</v>
      </c>
      <c r="K17" s="202"/>
      <c r="L17" s="374">
        <f t="shared" si="1"/>
        <v>0</v>
      </c>
      <c r="M17" s="77"/>
      <c r="N17" s="313">
        <f>IFERROR(VLOOKUP(B17,'درآمد سودسهام'!$A$9:$S$21,19,0),0)</f>
        <v>13371963040</v>
      </c>
      <c r="O17" s="313"/>
      <c r="P17" s="343">
        <f>IFERROR(VLOOKUP(B17,'درآمد ناشی از تغییر قیمت اوراق '!$B$8:$R$14,17,0),0)</f>
        <v>0</v>
      </c>
      <c r="Q17" s="313"/>
      <c r="R17" s="313">
        <f>IFERROR(VLOOKUP(B17,'درآمد ناشی ازفروش'!$A$8:$Q$31,17,0),0)</f>
        <v>-246108349806</v>
      </c>
      <c r="S17" s="313"/>
      <c r="T17" s="313">
        <f t="shared" si="4"/>
        <v>-232736386766</v>
      </c>
      <c r="V17" s="77">
        <f>T17/'جمع درآمدها'!$E$12</f>
        <v>-0.48799131068732698</v>
      </c>
      <c r="W17" s="373"/>
    </row>
    <row r="18" spans="2:23" s="78" customFormat="1" ht="36">
      <c r="B18" s="235" t="s">
        <v>97</v>
      </c>
      <c r="C18" s="268"/>
      <c r="D18" s="343">
        <f>IFERROR(VLOOKUP(B18,'درآمد سودسهام'!$A$9:$S$23,13,0),0)</f>
        <v>0</v>
      </c>
      <c r="E18" s="313"/>
      <c r="F18" s="343">
        <f>IFERROR(VLOOKUP(B18,'درآمد ناشی از تغییر قیمت اوراق '!$B$8:$R$13,9,0),0)</f>
        <v>0</v>
      </c>
      <c r="G18" s="343"/>
      <c r="H18" s="343">
        <f>IFERROR(VLOOKUP(B18,'درآمد ناشی ازفروش'!$A$8:$Q$33,9,0),0)</f>
        <v>0</v>
      </c>
      <c r="I18" s="343"/>
      <c r="J18" s="343">
        <f t="shared" si="3"/>
        <v>0</v>
      </c>
      <c r="K18" s="202"/>
      <c r="L18" s="374">
        <f t="shared" si="1"/>
        <v>0</v>
      </c>
      <c r="M18" s="77"/>
      <c r="N18" s="343">
        <f>IFERROR(VLOOKUP(B18,'درآمد سودسهام'!$A$9:$S$21,19,0),0)</f>
        <v>0</v>
      </c>
      <c r="O18" s="343"/>
      <c r="P18" s="343">
        <f>IFERROR(VLOOKUP(B18,'درآمد ناشی از تغییر قیمت اوراق '!$B$8:$R$14,17,0),0)</f>
        <v>0</v>
      </c>
      <c r="Q18" s="313"/>
      <c r="R18" s="313">
        <f>IFERROR(VLOOKUP(B18,'درآمد ناشی ازفروش'!$A$8:$Q$31,17,0),0)</f>
        <v>-41338432181</v>
      </c>
      <c r="S18" s="313"/>
      <c r="T18" s="313">
        <f t="shared" si="4"/>
        <v>-41338432181</v>
      </c>
      <c r="V18" s="77">
        <f>T18/'جمع درآمدها'!$E$12</f>
        <v>-8.6676587112472822E-2</v>
      </c>
      <c r="W18" s="373"/>
    </row>
    <row r="19" spans="2:23" s="78" customFormat="1" ht="36">
      <c r="B19" s="235" t="s">
        <v>96</v>
      </c>
      <c r="C19" s="268"/>
      <c r="D19" s="343">
        <f>IFERROR(VLOOKUP(B19,'درآمد سودسهام'!$A$9:$S$23,13,0),0)</f>
        <v>0</v>
      </c>
      <c r="E19" s="313"/>
      <c r="F19" s="313">
        <f>IFERROR(VLOOKUP(B19,'درآمد ناشی از تغییر قیمت اوراق '!$B$8:$R$13,9,0),0)</f>
        <v>-127789960955</v>
      </c>
      <c r="G19" s="313"/>
      <c r="H19" s="313">
        <f>IFERROR(VLOOKUP(B19,'درآمد ناشی ازفروش'!$A$8:$Q$33,9,0),0)</f>
        <v>9753194565</v>
      </c>
      <c r="I19" s="313"/>
      <c r="J19" s="313">
        <f t="shared" si="3"/>
        <v>-118036766390</v>
      </c>
      <c r="K19" s="202"/>
      <c r="L19" s="77">
        <f t="shared" si="1"/>
        <v>6.3374133786888651E-2</v>
      </c>
      <c r="M19" s="77"/>
      <c r="N19" s="313">
        <f>IFERROR(VLOOKUP(B19,'درآمد سودسهام'!$A$9:$S$21,19,0),0)</f>
        <v>76851105000</v>
      </c>
      <c r="O19" s="313"/>
      <c r="P19" s="313">
        <f>IFERROR(VLOOKUP(B19,'درآمد ناشی از تغییر قیمت اوراق '!$B$8:$R$14,17,0),0)</f>
        <v>9108446790</v>
      </c>
      <c r="Q19" s="313"/>
      <c r="R19" s="313">
        <f>IFERROR(VLOOKUP(B19,'درآمد ناشی ازفروش'!$A$8:$Q$31,17,0),0)</f>
        <v>-101417550758</v>
      </c>
      <c r="S19" s="313"/>
      <c r="T19" s="313">
        <f t="shared" si="4"/>
        <v>-15457998968</v>
      </c>
      <c r="V19" s="77">
        <f>T19/'جمع درآمدها'!$E$12</f>
        <v>-3.2411645131287498E-2</v>
      </c>
      <c r="W19" s="373"/>
    </row>
    <row r="20" spans="2:23" ht="33.75" customHeight="1" thickBot="1">
      <c r="B20" s="235" t="s">
        <v>2</v>
      </c>
      <c r="D20" s="296">
        <f t="shared" ref="D20:J20" si="5">SUM(D12:D19)</f>
        <v>0</v>
      </c>
      <c r="E20" s="74">
        <f t="shared" si="5"/>
        <v>0</v>
      </c>
      <c r="F20" s="74">
        <f t="shared" si="5"/>
        <v>-2001992376256</v>
      </c>
      <c r="G20" s="74">
        <f t="shared" si="5"/>
        <v>0</v>
      </c>
      <c r="H20" s="74">
        <f t="shared" si="5"/>
        <v>139453839841</v>
      </c>
      <c r="I20" s="74">
        <f t="shared" si="5"/>
        <v>0</v>
      </c>
      <c r="J20" s="74">
        <f t="shared" si="5"/>
        <v>-1862538536415</v>
      </c>
      <c r="K20" s="55"/>
      <c r="L20" s="116">
        <f>SUM(L12:L19)</f>
        <v>0.99999999999999989</v>
      </c>
      <c r="M20" s="183"/>
      <c r="N20" s="74">
        <f t="shared" ref="N20:T20" si="6">SUM(N12:N19)</f>
        <v>1020973870793</v>
      </c>
      <c r="O20" s="74">
        <f t="shared" si="6"/>
        <v>0</v>
      </c>
      <c r="P20" s="74">
        <f t="shared" si="6"/>
        <v>-88260504087</v>
      </c>
      <c r="Q20" s="74">
        <f t="shared" si="6"/>
        <v>0</v>
      </c>
      <c r="R20" s="74">
        <f t="shared" si="6"/>
        <v>-470499094854</v>
      </c>
      <c r="S20" s="74">
        <f t="shared" si="6"/>
        <v>0</v>
      </c>
      <c r="T20" s="74">
        <f t="shared" si="6"/>
        <v>462214271852</v>
      </c>
      <c r="U20" s="55"/>
      <c r="V20" s="183">
        <f>SUM(V12:V19)</f>
        <v>0.9691503398917467</v>
      </c>
      <c r="W20" s="373"/>
    </row>
    <row r="21" spans="2:23" ht="18.75" thickTop="1">
      <c r="D21" s="55"/>
      <c r="E21" s="55"/>
      <c r="I21" s="55"/>
      <c r="J21" s="55"/>
      <c r="K21" s="55"/>
      <c r="L21" s="77"/>
      <c r="M21" s="77"/>
      <c r="N21" s="55"/>
      <c r="O21" s="55"/>
      <c r="P21" s="55"/>
      <c r="Q21" s="55"/>
      <c r="R21" s="55"/>
      <c r="T21" s="55"/>
      <c r="U21" s="55"/>
      <c r="V21" s="196"/>
    </row>
    <row r="22" spans="2:23">
      <c r="D22" s="190"/>
      <c r="E22" s="190"/>
      <c r="F22" s="55"/>
      <c r="H22" s="190"/>
      <c r="J22" s="197"/>
      <c r="N22" s="190"/>
      <c r="O22" s="190"/>
      <c r="P22" s="313"/>
      <c r="R22" s="190"/>
    </row>
    <row r="23" spans="2:23">
      <c r="D23" s="190"/>
      <c r="E23" s="190"/>
      <c r="F23" s="190"/>
      <c r="G23" s="190"/>
      <c r="H23" s="190"/>
      <c r="J23" s="197"/>
      <c r="N23" s="190"/>
      <c r="O23" s="190"/>
      <c r="P23" s="190"/>
      <c r="Q23" s="190"/>
      <c r="R23" s="190"/>
    </row>
    <row r="24" spans="2:23">
      <c r="J24" s="198"/>
      <c r="N24" s="190"/>
      <c r="O24" s="190"/>
      <c r="P24" s="190"/>
      <c r="Q24" s="190"/>
      <c r="R24" s="190"/>
    </row>
    <row r="25" spans="2:23">
      <c r="F25" s="190"/>
      <c r="H25" s="190"/>
      <c r="L25" s="197"/>
      <c r="M25" s="197"/>
      <c r="N25" s="199"/>
      <c r="O25" s="199"/>
      <c r="R25" s="190"/>
    </row>
    <row r="26" spans="2:23">
      <c r="F26" s="190"/>
      <c r="L26" s="197"/>
      <c r="M26" s="197"/>
      <c r="N26" s="197"/>
      <c r="O26" s="197"/>
      <c r="P26" s="190"/>
    </row>
    <row r="27" spans="2:23">
      <c r="L27" s="197"/>
      <c r="M27" s="197"/>
      <c r="N27" s="197"/>
      <c r="O27" s="197"/>
    </row>
    <row r="28" spans="2:23">
      <c r="J28" s="190"/>
      <c r="L28" s="197"/>
      <c r="M28" s="197"/>
    </row>
    <row r="29" spans="2:23">
      <c r="H29" s="198"/>
      <c r="L29" s="198"/>
      <c r="M29" s="198"/>
      <c r="N29" s="198"/>
      <c r="O29" s="198"/>
    </row>
  </sheetData>
  <mergeCells count="22"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  <mergeCell ref="D7:L7"/>
    <mergeCell ref="B8:B10"/>
    <mergeCell ref="C8:C10"/>
    <mergeCell ref="E8:E10"/>
    <mergeCell ref="G8:G10"/>
    <mergeCell ref="F8:F9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L10" sqref="L10"/>
    </sheetView>
  </sheetViews>
  <sheetFormatPr defaultColWidth="9.140625" defaultRowHeight="14.25"/>
  <cols>
    <col min="1" max="1" width="1" style="78" customWidth="1"/>
    <col min="2" max="2" width="29.140625" style="203" customWidth="1"/>
    <col min="3" max="3" width="0.28515625" style="281" customWidth="1"/>
    <col min="4" max="4" width="16.42578125" style="78" customWidth="1"/>
    <col min="5" max="5" width="0.5703125" style="78" customWidth="1"/>
    <col min="6" max="6" width="17.42578125" style="78" customWidth="1"/>
    <col min="7" max="7" width="0.5703125" style="78" customWidth="1"/>
    <col min="8" max="8" width="15.28515625" style="78" bestFit="1" customWidth="1"/>
    <col min="9" max="9" width="0.5703125" style="78" customWidth="1"/>
    <col min="10" max="10" width="17" style="78" customWidth="1"/>
    <col min="11" max="11" width="0.42578125" style="78" customWidth="1"/>
    <col min="12" max="12" width="18.7109375" style="78" customWidth="1"/>
    <col min="13" max="13" width="0.5703125" style="78" customWidth="1"/>
    <col min="14" max="14" width="16.42578125" style="78" customWidth="1"/>
    <col min="15" max="15" width="0.5703125" style="78" customWidth="1"/>
    <col min="16" max="16" width="15.28515625" style="78" bestFit="1" customWidth="1"/>
    <col min="17" max="17" width="0.5703125" style="78" customWidth="1"/>
    <col min="18" max="18" width="18.28515625" style="78" customWidth="1"/>
    <col min="19" max="16384" width="9.140625" style="78"/>
  </cols>
  <sheetData>
    <row r="1" spans="2:19" ht="19.5">
      <c r="B1" s="403" t="str">
        <f>Sheet1!L4</f>
        <v>صندوق سرمایه‌گذاری اختصاصی بازارگردانی خبرگان اهداف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</row>
    <row r="2" spans="2:19" ht="19.5">
      <c r="B2" s="403" t="s">
        <v>66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</row>
    <row r="3" spans="2:19" ht="38.25" customHeight="1">
      <c r="B3" s="450" t="str">
        <f>Sheet1!L5</f>
        <v>برای دوره یک ماهه منتهی به 31 شهریور ماه 1400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</row>
    <row r="4" spans="2:19" ht="19.5" customHeight="1">
      <c r="B4" s="451" t="s">
        <v>70</v>
      </c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</row>
    <row r="5" spans="2:19" ht="33.75" customHeight="1" thickBot="1">
      <c r="B5" s="200"/>
      <c r="C5" s="279"/>
      <c r="D5" s="418" t="s">
        <v>134</v>
      </c>
      <c r="E5" s="418"/>
      <c r="F5" s="418"/>
      <c r="G5" s="418"/>
      <c r="H5" s="418"/>
      <c r="I5" s="418"/>
      <c r="J5" s="418"/>
      <c r="K5" s="12"/>
      <c r="L5" s="418" t="s">
        <v>135</v>
      </c>
      <c r="M5" s="418"/>
      <c r="N5" s="418"/>
      <c r="O5" s="418"/>
      <c r="P5" s="418"/>
      <c r="Q5" s="418"/>
      <c r="R5" s="418"/>
    </row>
    <row r="6" spans="2:19" ht="20.25" customHeight="1">
      <c r="B6" s="441" t="s">
        <v>89</v>
      </c>
      <c r="C6" s="444"/>
      <c r="D6" s="402" t="s">
        <v>20</v>
      </c>
      <c r="E6" s="402"/>
      <c r="F6" s="402" t="s">
        <v>17</v>
      </c>
      <c r="G6" s="447"/>
      <c r="H6" s="402" t="s">
        <v>18</v>
      </c>
      <c r="I6" s="447"/>
      <c r="J6" s="402" t="s">
        <v>2</v>
      </c>
      <c r="K6" s="284"/>
      <c r="L6" s="402" t="s">
        <v>20</v>
      </c>
      <c r="M6" s="446"/>
      <c r="N6" s="402" t="s">
        <v>17</v>
      </c>
      <c r="O6" s="447"/>
      <c r="P6" s="446" t="s">
        <v>18</v>
      </c>
      <c r="Q6" s="447"/>
      <c r="R6" s="446" t="s">
        <v>2</v>
      </c>
    </row>
    <row r="7" spans="2:19" ht="20.25" customHeight="1">
      <c r="B7" s="442"/>
      <c r="C7" s="444"/>
      <c r="D7" s="412"/>
      <c r="E7" s="412"/>
      <c r="F7" s="412"/>
      <c r="G7" s="448"/>
      <c r="H7" s="412"/>
      <c r="I7" s="448"/>
      <c r="J7" s="412"/>
      <c r="K7" s="284"/>
      <c r="L7" s="412"/>
      <c r="M7" s="452"/>
      <c r="N7" s="412"/>
      <c r="O7" s="448"/>
      <c r="P7" s="424"/>
      <c r="Q7" s="448"/>
      <c r="R7" s="424"/>
      <c r="S7" s="276"/>
    </row>
    <row r="8" spans="2:19" ht="18.75" thickBot="1">
      <c r="B8" s="443"/>
      <c r="C8" s="445"/>
      <c r="D8" s="283" t="s">
        <v>74</v>
      </c>
      <c r="E8" s="398"/>
      <c r="F8" s="283" t="s">
        <v>72</v>
      </c>
      <c r="G8" s="449"/>
      <c r="H8" s="283" t="s">
        <v>73</v>
      </c>
      <c r="I8" s="449"/>
      <c r="J8" s="399"/>
      <c r="K8" s="282"/>
      <c r="L8" s="283" t="s">
        <v>74</v>
      </c>
      <c r="M8" s="453"/>
      <c r="N8" s="272" t="s">
        <v>72</v>
      </c>
      <c r="O8" s="449"/>
      <c r="P8" s="272" t="s">
        <v>73</v>
      </c>
      <c r="Q8" s="449"/>
      <c r="R8" s="418"/>
    </row>
    <row r="9" spans="2:19" ht="15">
      <c r="B9" s="227"/>
      <c r="C9" s="280"/>
      <c r="D9" s="234" t="s">
        <v>85</v>
      </c>
      <c r="E9" s="229"/>
      <c r="F9" s="234" t="s">
        <v>85</v>
      </c>
      <c r="G9" s="228"/>
      <c r="H9" s="234" t="s">
        <v>85</v>
      </c>
      <c r="I9" s="228"/>
      <c r="J9" s="234" t="s">
        <v>85</v>
      </c>
      <c r="K9" s="202"/>
      <c r="L9" s="234" t="s">
        <v>85</v>
      </c>
      <c r="M9" s="229"/>
      <c r="N9" s="234" t="s">
        <v>85</v>
      </c>
      <c r="O9" s="228"/>
      <c r="P9" s="234" t="s">
        <v>85</v>
      </c>
      <c r="Q9" s="228"/>
      <c r="R9" s="234" t="s">
        <v>85</v>
      </c>
    </row>
    <row r="10" spans="2:19" ht="27.75" customHeight="1">
      <c r="B10" s="235" t="s">
        <v>118</v>
      </c>
      <c r="C10" s="280"/>
      <c r="D10" s="343">
        <f>IFERROR(VLOOKUP(B10,'سود سپرده بانکی'!$A$9:$S$16,13,0),0)</f>
        <v>0</v>
      </c>
      <c r="E10" s="343"/>
      <c r="F10" s="343">
        <f>IFERROR(VLOOKUP(B10,'درآمد ناشی از تغییر قیمت اوراق '!B8:R14,9,0),0)</f>
        <v>0</v>
      </c>
      <c r="G10" s="343"/>
      <c r="H10" s="343">
        <f>IFERROR(VLOOKUP(B10,'درآمد ناشی ازفروش'!A8:Q17,9,0),0)</f>
        <v>0</v>
      </c>
      <c r="I10" s="343"/>
      <c r="J10" s="343">
        <f>D10+F10+H10</f>
        <v>0</v>
      </c>
      <c r="K10" s="343"/>
      <c r="L10" s="343">
        <f>IFERROR(VLOOKUP(B10,'سود سپرده بانکی'!$A$9:$S$17,19,0),0)</f>
        <v>0</v>
      </c>
      <c r="M10" s="343"/>
      <c r="N10" s="343">
        <f>IFERROR(VLOOKUP(B10,'درآمد ناشی از تغییر قیمت اوراق '!$B$8:$R$14,17,0),0)</f>
        <v>0</v>
      </c>
      <c r="O10" s="55"/>
      <c r="P10" s="313">
        <f>IFERROR(VLOOKUP(B10,'درآمد ناشی ازفروش'!A8:Q17,17,0),0)</f>
        <v>-5571452</v>
      </c>
      <c r="Q10" s="55"/>
      <c r="R10" s="55">
        <f t="shared" ref="R10" si="0">L10+N10+P10</f>
        <v>-5571452</v>
      </c>
    </row>
    <row r="11" spans="2:19" ht="29.25" customHeight="1" thickBot="1">
      <c r="B11" s="235" t="s">
        <v>2</v>
      </c>
      <c r="D11" s="296">
        <f>SUM(D10)</f>
        <v>0</v>
      </c>
      <c r="E11" s="343"/>
      <c r="F11" s="296">
        <f>SUM(F10)</f>
        <v>0</v>
      </c>
      <c r="G11" s="343"/>
      <c r="H11" s="296">
        <f>SUM(H10)</f>
        <v>0</v>
      </c>
      <c r="I11" s="343"/>
      <c r="J11" s="296">
        <f>SUM(J10)</f>
        <v>0</v>
      </c>
      <c r="K11" s="343"/>
      <c r="L11" s="296">
        <f>SUM(SUM(L10))</f>
        <v>0</v>
      </c>
      <c r="M11" s="343"/>
      <c r="N11" s="296">
        <f>SUM(N10)</f>
        <v>0</v>
      </c>
      <c r="O11" s="55"/>
      <c r="P11" s="74">
        <f>SUM(P10)</f>
        <v>-5571452</v>
      </c>
      <c r="Q11" s="55"/>
      <c r="R11" s="74">
        <f>SUM(R10)</f>
        <v>-5571452</v>
      </c>
    </row>
    <row r="12" spans="2:19" ht="15" thickTop="1">
      <c r="H12" s="204"/>
      <c r="K12" s="96"/>
      <c r="N12" s="204"/>
      <c r="P12" s="204"/>
    </row>
    <row r="13" spans="2:19">
      <c r="F13" s="205"/>
      <c r="L13" s="204"/>
      <c r="N13" s="205"/>
      <c r="O13" s="96"/>
      <c r="P13" s="96"/>
      <c r="Q13" s="96"/>
      <c r="R13" s="147"/>
    </row>
    <row r="14" spans="2:19">
      <c r="F14" s="97"/>
      <c r="L14" s="204"/>
      <c r="N14" s="205"/>
      <c r="O14" s="205"/>
      <c r="P14" s="205"/>
      <c r="Q14" s="96"/>
      <c r="R14" s="205"/>
    </row>
    <row r="15" spans="2:19">
      <c r="D15" s="204"/>
      <c r="E15" s="204"/>
      <c r="F15" s="204"/>
      <c r="G15" s="204"/>
      <c r="H15" s="204"/>
      <c r="I15" s="204"/>
      <c r="J15" s="204"/>
      <c r="N15" s="204"/>
      <c r="R15" s="201"/>
    </row>
    <row r="16" spans="2:19">
      <c r="N16" s="204"/>
    </row>
    <row r="17" spans="6:6">
      <c r="F17" s="204"/>
    </row>
    <row r="33" spans="14:14">
      <c r="N33" s="204"/>
    </row>
  </sheetData>
  <mergeCells count="22"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  <mergeCell ref="B6:B8"/>
    <mergeCell ref="C6:C8"/>
    <mergeCell ref="E6:E8"/>
    <mergeCell ref="R6:R8"/>
    <mergeCell ref="J6:J8"/>
    <mergeCell ref="Q6:Q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0"/>
  <sheetViews>
    <sheetView rightToLeft="1" view="pageBreakPreview" zoomScaleNormal="100" zoomScaleSheetLayoutView="100" workbookViewId="0">
      <selection activeCell="E17" sqref="E17"/>
    </sheetView>
  </sheetViews>
  <sheetFormatPr defaultColWidth="9.140625" defaultRowHeight="15.75"/>
  <cols>
    <col min="1" max="1" width="27.28515625" style="3" bestFit="1" customWidth="1"/>
    <col min="2" max="2" width="0.42578125" style="3" customWidth="1"/>
    <col min="3" max="3" width="21" style="3" bestFit="1" customWidth="1"/>
    <col min="4" max="4" width="0.42578125" style="3" customWidth="1"/>
    <col min="5" max="5" width="15.28515625" style="3" bestFit="1" customWidth="1"/>
    <col min="6" max="6" width="0.42578125" style="3" customWidth="1"/>
    <col min="7" max="7" width="13.5703125" style="3" customWidth="1"/>
    <col min="8" max="8" width="0.5703125" style="3" customWidth="1"/>
    <col min="9" max="9" width="15.28515625" style="3" customWidth="1"/>
    <col min="10" max="10" width="0.7109375" style="3" customWidth="1"/>
    <col min="11" max="11" width="10" style="3" bestFit="1" customWidth="1"/>
    <col min="12" max="12" width="0.7109375" style="3" hidden="1" customWidth="1"/>
    <col min="13" max="16384" width="9.140625" style="3"/>
  </cols>
  <sheetData>
    <row r="1" spans="1:15" ht="21">
      <c r="A1" s="384" t="str">
        <f>Sheet1!L4</f>
        <v>صندوق سرمایه‌گذاری اختصاصی بازارگردانی خبرگان اهداف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</row>
    <row r="2" spans="1:15" ht="21">
      <c r="A2" s="384" t="s">
        <v>66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</row>
    <row r="3" spans="1:15" ht="21">
      <c r="A3" s="384" t="str">
        <f>Sheet1!L5</f>
        <v>برای دوره یک ماهه منتهی به 31 شهریور ماه 1400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</row>
    <row r="4" spans="1:15" ht="21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</row>
    <row r="5" spans="1:15" ht="21">
      <c r="A5" s="421" t="s">
        <v>75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</row>
    <row r="6" spans="1:15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>
      <c r="A7" s="454" t="s">
        <v>25</v>
      </c>
      <c r="B7" s="454"/>
      <c r="C7" s="454"/>
      <c r="D7" s="19"/>
      <c r="E7" s="455" t="s">
        <v>134</v>
      </c>
      <c r="F7" s="455"/>
      <c r="G7" s="455"/>
      <c r="H7" s="75"/>
      <c r="I7" s="454" t="s">
        <v>135</v>
      </c>
      <c r="J7" s="454"/>
      <c r="K7" s="454"/>
      <c r="L7" s="454"/>
      <c r="M7" s="2"/>
    </row>
    <row r="8" spans="1:15" ht="47.2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3"/>
      <c r="I8" s="44" t="s">
        <v>22</v>
      </c>
      <c r="J8" s="5"/>
      <c r="K8" s="44" t="s">
        <v>23</v>
      </c>
      <c r="L8" s="5"/>
      <c r="M8" s="5"/>
    </row>
    <row r="9" spans="1:15" ht="18.75" thickBot="1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>
      <c r="A10" s="98" t="s">
        <v>99</v>
      </c>
      <c r="B10" s="254"/>
      <c r="C10" s="256">
        <v>156385824</v>
      </c>
      <c r="D10" s="175"/>
      <c r="E10" s="256">
        <f>'سود سپرده بانکی'!I9</f>
        <v>2409775346</v>
      </c>
      <c r="F10" s="254"/>
      <c r="G10" s="236">
        <f t="shared" ref="G10:G16" si="0">E10/$E$17</f>
        <v>0.67388998116100007</v>
      </c>
      <c r="H10" s="254"/>
      <c r="I10" s="256">
        <f>'سود سپرده بانکی'!O9</f>
        <v>4540870390</v>
      </c>
      <c r="J10" s="254"/>
      <c r="K10" s="236">
        <f t="shared" ref="K10:K16" si="1">I10/$I$17</f>
        <v>0.31103129483434361</v>
      </c>
      <c r="L10" s="255"/>
      <c r="M10" s="255"/>
      <c r="N10" s="55"/>
    </row>
    <row r="11" spans="1:15" ht="42.75" customHeight="1">
      <c r="A11" s="98" t="s">
        <v>99</v>
      </c>
      <c r="B11" s="254"/>
      <c r="C11" s="256" t="s">
        <v>101</v>
      </c>
      <c r="D11" s="175"/>
      <c r="E11" s="256">
        <f>'سود سپرده بانکی'!I10</f>
        <v>4247715</v>
      </c>
      <c r="F11" s="254"/>
      <c r="G11" s="236">
        <f t="shared" si="0"/>
        <v>1.1878669877168281E-3</v>
      </c>
      <c r="H11" s="254"/>
      <c r="I11" s="256">
        <f>'سود سپرده بانکی'!O10</f>
        <v>5686482</v>
      </c>
      <c r="J11" s="254"/>
      <c r="K11" s="236">
        <f t="shared" si="1"/>
        <v>3.8950106644911043E-4</v>
      </c>
      <c r="L11" s="255"/>
      <c r="M11" s="255"/>
      <c r="N11" s="55"/>
    </row>
    <row r="12" spans="1:15" ht="42.75" customHeight="1">
      <c r="A12" s="98" t="s">
        <v>99</v>
      </c>
      <c r="B12" s="267"/>
      <c r="C12" s="257" t="s">
        <v>104</v>
      </c>
      <c r="D12" s="175"/>
      <c r="E12" s="256">
        <f>'سود سپرده بانکی'!I11</f>
        <v>765354212</v>
      </c>
      <c r="F12" s="267"/>
      <c r="G12" s="236">
        <f t="shared" si="0"/>
        <v>0.2140301320462476</v>
      </c>
      <c r="H12" s="267"/>
      <c r="I12" s="256">
        <f>'سود سپرده بانکی'!O11</f>
        <v>6063476800</v>
      </c>
      <c r="J12" s="267"/>
      <c r="K12" s="236">
        <f t="shared" si="1"/>
        <v>0.41532368870409497</v>
      </c>
      <c r="L12" s="273"/>
      <c r="M12" s="273"/>
      <c r="N12" s="55"/>
    </row>
    <row r="13" spans="1:15" ht="42.75" customHeight="1">
      <c r="A13" s="98" t="s">
        <v>99</v>
      </c>
      <c r="B13" s="254"/>
      <c r="C13" s="256" t="s">
        <v>105</v>
      </c>
      <c r="D13" s="175"/>
      <c r="E13" s="256">
        <f>'سود سپرده بانکی'!I12</f>
        <v>9468365</v>
      </c>
      <c r="F13" s="254"/>
      <c r="G13" s="236">
        <f t="shared" si="0"/>
        <v>2.6478137566087758E-3</v>
      </c>
      <c r="H13" s="254"/>
      <c r="I13" s="256">
        <f>'سود سپرده بانکی'!O12</f>
        <v>18908965</v>
      </c>
      <c r="J13" s="254"/>
      <c r="K13" s="236">
        <f t="shared" si="1"/>
        <v>1.29518778621807E-3</v>
      </c>
      <c r="L13" s="255"/>
      <c r="M13" s="255"/>
      <c r="N13" s="55"/>
    </row>
    <row r="14" spans="1:15" ht="42.75" customHeight="1">
      <c r="A14" s="98" t="s">
        <v>99</v>
      </c>
      <c r="B14" s="230"/>
      <c r="C14" s="256" t="s">
        <v>106</v>
      </c>
      <c r="D14" s="175"/>
      <c r="E14" s="365">
        <f>'سود سپرده بانکی'!I13</f>
        <v>0</v>
      </c>
      <c r="F14" s="230"/>
      <c r="G14" s="236">
        <f t="shared" si="0"/>
        <v>0</v>
      </c>
      <c r="H14" s="230"/>
      <c r="I14" s="256">
        <f>'سود سپرده بانکی'!O13</f>
        <v>609062275</v>
      </c>
      <c r="J14" s="230"/>
      <c r="K14" s="236">
        <f t="shared" si="1"/>
        <v>4.1718307671847261E-2</v>
      </c>
      <c r="L14" s="231"/>
      <c r="M14" s="231"/>
      <c r="N14" s="55"/>
    </row>
    <row r="15" spans="1:15" ht="42.75" customHeight="1">
      <c r="A15" s="98" t="s">
        <v>99</v>
      </c>
      <c r="B15" s="230"/>
      <c r="C15" s="256" t="s">
        <v>107</v>
      </c>
      <c r="D15" s="175"/>
      <c r="E15" s="256">
        <f>'سود سپرده بانکی'!I14</f>
        <v>335390430</v>
      </c>
      <c r="F15" s="230"/>
      <c r="G15" s="236">
        <f t="shared" si="0"/>
        <v>9.37914195733828E-2</v>
      </c>
      <c r="H15" s="230"/>
      <c r="I15" s="256">
        <f>'سود سپرده بانکی'!O14</f>
        <v>3168489929</v>
      </c>
      <c r="J15" s="230"/>
      <c r="K15" s="236">
        <f t="shared" si="1"/>
        <v>0.21702877216155195</v>
      </c>
      <c r="L15" s="231"/>
      <c r="M15" s="231"/>
      <c r="N15" s="55"/>
    </row>
    <row r="16" spans="1:15" ht="42.75" customHeight="1">
      <c r="A16" s="98" t="s">
        <v>99</v>
      </c>
      <c r="B16" s="4"/>
      <c r="C16" s="256" t="s">
        <v>108</v>
      </c>
      <c r="D16" s="6"/>
      <c r="E16" s="256">
        <f>'سود سپرده بانکی'!I15</f>
        <v>51681980</v>
      </c>
      <c r="F16" s="6"/>
      <c r="G16" s="236">
        <f t="shared" si="0"/>
        <v>1.4452786475043961E-2</v>
      </c>
      <c r="H16" s="6"/>
      <c r="I16" s="256">
        <f>'سود سپرده بانکی'!O15</f>
        <v>192905494</v>
      </c>
      <c r="J16" s="6"/>
      <c r="K16" s="236">
        <f t="shared" si="1"/>
        <v>1.321324777549502E-2</v>
      </c>
      <c r="L16" s="6"/>
      <c r="M16" s="5"/>
      <c r="N16" s="55"/>
      <c r="O16" s="55"/>
    </row>
    <row r="17" spans="1:13" ht="33.75" customHeight="1" thickBot="1">
      <c r="A17" s="4" t="s">
        <v>2</v>
      </c>
      <c r="B17" s="5"/>
      <c r="D17" s="6"/>
      <c r="E17" s="74">
        <f>SUM(E10:E16)</f>
        <v>3575918048</v>
      </c>
      <c r="F17" s="5"/>
      <c r="G17" s="116">
        <f>SUM(G10:G16)</f>
        <v>1</v>
      </c>
      <c r="H17" s="5"/>
      <c r="I17" s="74">
        <f>SUM(I10:I16)</f>
        <v>14599400335</v>
      </c>
      <c r="J17" s="255"/>
      <c r="K17" s="116">
        <f>SUM(K10:K16)</f>
        <v>0.99999999999999989</v>
      </c>
      <c r="L17" s="5"/>
      <c r="M17" s="5"/>
    </row>
    <row r="18" spans="1:13" ht="18.75" thickTop="1">
      <c r="E18" s="55"/>
    </row>
    <row r="19" spans="1:13">
      <c r="E19" s="82"/>
      <c r="I19" s="79"/>
    </row>
    <row r="20" spans="1:13">
      <c r="I20" s="82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5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E10" sqref="E10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7" bestFit="1" customWidth="1"/>
  </cols>
  <sheetData>
    <row r="1" spans="1:11" ht="21">
      <c r="A1" s="384" t="str">
        <f>Sheet1!L4</f>
        <v>صندوق سرمایه‌گذاری اختصاصی بازارگردانی خبرگان اهداف</v>
      </c>
      <c r="B1" s="384"/>
      <c r="C1" s="384"/>
      <c r="D1" s="384"/>
      <c r="E1" s="384"/>
    </row>
    <row r="2" spans="1:11" ht="21">
      <c r="A2" s="384" t="s">
        <v>66</v>
      </c>
      <c r="B2" s="384"/>
      <c r="C2" s="384"/>
      <c r="D2" s="384"/>
      <c r="E2" s="384"/>
    </row>
    <row r="3" spans="1:11" ht="21">
      <c r="A3" s="384" t="str">
        <f>Sheet1!L5</f>
        <v>برای دوره یک ماهه منتهی به 31 شهریور ماه 1400</v>
      </c>
      <c r="B3" s="384"/>
      <c r="C3" s="384"/>
      <c r="D3" s="384"/>
      <c r="E3" s="384"/>
    </row>
    <row r="4" spans="1:11" s="259" customFormat="1" ht="21">
      <c r="A4" s="260"/>
      <c r="B4" s="260"/>
      <c r="C4" s="260"/>
      <c r="D4" s="260"/>
      <c r="E4" s="260"/>
      <c r="G4" s="107"/>
    </row>
    <row r="5" spans="1:11" ht="42" customHeight="1">
      <c r="A5" s="411" t="s">
        <v>35</v>
      </c>
      <c r="B5" s="411"/>
      <c r="C5" s="411"/>
      <c r="D5" s="411"/>
      <c r="E5" s="411"/>
    </row>
    <row r="6" spans="1:11" ht="53.25" customHeight="1" thickBot="1">
      <c r="A6" s="8"/>
      <c r="B6" s="2"/>
      <c r="C6" s="20" t="s">
        <v>134</v>
      </c>
      <c r="D6" s="5"/>
      <c r="E6" s="20" t="s">
        <v>135</v>
      </c>
    </row>
    <row r="7" spans="1:11" ht="16.5" customHeight="1">
      <c r="A7" s="458" t="s">
        <v>36</v>
      </c>
      <c r="B7" s="460"/>
      <c r="C7" s="456" t="s">
        <v>6</v>
      </c>
      <c r="D7" s="11"/>
      <c r="E7" s="456" t="s">
        <v>6</v>
      </c>
      <c r="H7" s="55"/>
    </row>
    <row r="8" spans="1:11" ht="15.75">
      <c r="A8" s="459"/>
      <c r="B8" s="461"/>
      <c r="C8" s="457"/>
      <c r="D8" s="6"/>
      <c r="E8" s="457"/>
      <c r="G8" s="108"/>
    </row>
    <row r="9" spans="1:11" s="177" customFormat="1" ht="15.75">
      <c r="A9" s="176"/>
      <c r="B9" s="174"/>
      <c r="C9" s="175" t="s">
        <v>85</v>
      </c>
      <c r="D9" s="6"/>
      <c r="E9" s="175" t="s">
        <v>85</v>
      </c>
      <c r="G9" s="108"/>
    </row>
    <row r="10" spans="1:11" ht="32.25" customHeight="1" thickBot="1">
      <c r="A10" s="54" t="s">
        <v>36</v>
      </c>
      <c r="B10" s="146"/>
      <c r="C10" s="343">
        <v>0</v>
      </c>
      <c r="D10" s="55"/>
      <c r="E10" s="55">
        <v>119216758</v>
      </c>
      <c r="G10" s="108"/>
    </row>
    <row r="11" spans="1:11" ht="29.25" customHeight="1" thickBot="1">
      <c r="A11" s="54" t="s">
        <v>2</v>
      </c>
      <c r="B11" s="12"/>
      <c r="C11" s="364">
        <f>SUM(C10:C10)</f>
        <v>0</v>
      </c>
      <c r="D11" s="12"/>
      <c r="E11" s="161">
        <f>SUM(E10:E10)</f>
        <v>119216758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1"/>
  <sheetViews>
    <sheetView rightToLeft="1" view="pageBreakPreview" topLeftCell="A4" zoomScaleNormal="100" zoomScaleSheetLayoutView="100" workbookViewId="0">
      <selection activeCell="G17" sqref="G17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3.140625" style="88" bestFit="1" customWidth="1"/>
    <col min="4" max="4" width="0.42578125" style="117" customWidth="1"/>
    <col min="5" max="5" width="19.140625" style="49" customWidth="1"/>
    <col min="6" max="6" width="0.5703125" style="117" customWidth="1"/>
    <col min="7" max="7" width="19.7109375" style="120" bestFit="1" customWidth="1"/>
    <col min="8" max="8" width="0.5703125" style="117" customWidth="1"/>
    <col min="9" max="9" width="12.85546875" style="117" bestFit="1" customWidth="1"/>
    <col min="10" max="10" width="0.42578125" style="185" customWidth="1"/>
    <col min="11" max="11" width="18.7109375" style="118" bestFit="1" customWidth="1"/>
    <col min="12" max="12" width="0.28515625" style="118" customWidth="1"/>
    <col min="13" max="13" width="13.42578125" style="118" bestFit="1" customWidth="1"/>
    <col min="14" max="14" width="0.28515625" style="118" customWidth="1"/>
    <col min="15" max="15" width="18.42578125" style="118" bestFit="1" customWidth="1"/>
    <col min="16" max="16" width="0.42578125" style="117" customWidth="1"/>
    <col min="17" max="17" width="13.140625" style="118" customWidth="1"/>
    <col min="18" max="18" width="0.42578125" style="117" customWidth="1"/>
    <col min="19" max="19" width="8.42578125" style="117" customWidth="1"/>
    <col min="20" max="20" width="0.5703125" style="117" customWidth="1"/>
    <col min="21" max="21" width="19.28515625" style="118" customWidth="1"/>
    <col min="22" max="22" width="0.5703125" style="117" customWidth="1"/>
    <col min="23" max="23" width="19.7109375" style="117" customWidth="1"/>
    <col min="24" max="24" width="0.5703125" style="117" customWidth="1"/>
    <col min="25" max="25" width="6.5703125" style="117" customWidth="1"/>
    <col min="26" max="26" width="8.28515625" style="117" bestFit="1" customWidth="1"/>
    <col min="27" max="27" width="21.85546875" style="3" bestFit="1" customWidth="1"/>
    <col min="28" max="16384" width="9.140625" style="3"/>
  </cols>
  <sheetData>
    <row r="1" spans="1:27" ht="22.5" customHeight="1">
      <c r="A1" s="384" t="str">
        <f>Sheet1!L4</f>
        <v>صندوق سرمایه‌گذاری اختصاصی بازارگردانی خبرگان اهداف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185"/>
    </row>
    <row r="2" spans="1:27" ht="22.5" customHeight="1">
      <c r="A2" s="384" t="s">
        <v>60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117" t="s">
        <v>69</v>
      </c>
      <c r="AA2" s="356">
        <v>14664781519576</v>
      </c>
    </row>
    <row r="3" spans="1:27" ht="22.5" customHeight="1">
      <c r="A3" s="384" t="str">
        <f>Sheet1!L5</f>
        <v>برای دوره یک ماهه منتهی به 31 شهریور ماه 1400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</row>
    <row r="4" spans="1:27" ht="19.5" customHeight="1">
      <c r="A4" s="393" t="s">
        <v>33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</row>
    <row r="5" spans="1:27" ht="24">
      <c r="A5" s="393" t="s">
        <v>119</v>
      </c>
      <c r="B5" s="393"/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</row>
    <row r="6" spans="1:27" ht="12" customHeight="1"/>
    <row r="7" spans="1:27" ht="18.75" customHeight="1" thickBot="1">
      <c r="A7" s="212"/>
      <c r="B7" s="13"/>
      <c r="C7" s="377" t="s">
        <v>127</v>
      </c>
      <c r="D7" s="377"/>
      <c r="E7" s="377"/>
      <c r="F7" s="377"/>
      <c r="G7" s="377"/>
      <c r="H7" s="242"/>
      <c r="I7" s="394" t="s">
        <v>11</v>
      </c>
      <c r="J7" s="394"/>
      <c r="K7" s="394"/>
      <c r="L7" s="394"/>
      <c r="M7" s="394"/>
      <c r="N7" s="394"/>
      <c r="O7" s="394"/>
      <c r="P7" s="114"/>
      <c r="Q7" s="377" t="s">
        <v>128</v>
      </c>
      <c r="R7" s="377"/>
      <c r="S7" s="377"/>
      <c r="T7" s="377"/>
      <c r="U7" s="377"/>
      <c r="V7" s="377"/>
      <c r="W7" s="377"/>
      <c r="X7" s="377"/>
      <c r="Y7" s="377"/>
      <c r="AA7" s="79"/>
    </row>
    <row r="8" spans="1:27" ht="17.25" customHeight="1">
      <c r="A8" s="378" t="s">
        <v>1</v>
      </c>
      <c r="B8" s="243"/>
      <c r="C8" s="391" t="s">
        <v>3</v>
      </c>
      <c r="D8" s="378"/>
      <c r="E8" s="389" t="s">
        <v>0</v>
      </c>
      <c r="F8" s="378"/>
      <c r="G8" s="380" t="s">
        <v>28</v>
      </c>
      <c r="H8" s="244"/>
      <c r="I8" s="385" t="s">
        <v>4</v>
      </c>
      <c r="J8" s="385"/>
      <c r="K8" s="385"/>
      <c r="L8" s="245"/>
      <c r="M8" s="386" t="s">
        <v>5</v>
      </c>
      <c r="N8" s="386"/>
      <c r="O8" s="386"/>
      <c r="P8" s="32"/>
      <c r="Q8" s="387" t="s">
        <v>3</v>
      </c>
      <c r="R8" s="378"/>
      <c r="S8" s="382" t="s">
        <v>37</v>
      </c>
      <c r="T8" s="215"/>
      <c r="U8" s="387" t="s">
        <v>0</v>
      </c>
      <c r="V8" s="378"/>
      <c r="W8" s="382" t="s">
        <v>28</v>
      </c>
      <c r="X8" s="244"/>
      <c r="Y8" s="382" t="s">
        <v>31</v>
      </c>
      <c r="AA8" s="79"/>
    </row>
    <row r="9" spans="1:27" ht="32.25" customHeight="1" thickBot="1">
      <c r="A9" s="383"/>
      <c r="B9" s="243"/>
      <c r="C9" s="392"/>
      <c r="D9" s="379"/>
      <c r="E9" s="390"/>
      <c r="F9" s="379"/>
      <c r="G9" s="381"/>
      <c r="H9" s="244"/>
      <c r="I9" s="34" t="s">
        <v>3</v>
      </c>
      <c r="J9" s="34"/>
      <c r="K9" s="71" t="s">
        <v>0</v>
      </c>
      <c r="L9" s="246"/>
      <c r="M9" s="71" t="s">
        <v>3</v>
      </c>
      <c r="N9" s="71"/>
      <c r="O9" s="71" t="s">
        <v>59</v>
      </c>
      <c r="P9" s="32"/>
      <c r="Q9" s="388"/>
      <c r="R9" s="378"/>
      <c r="S9" s="383"/>
      <c r="T9" s="215"/>
      <c r="U9" s="388"/>
      <c r="V9" s="378"/>
      <c r="W9" s="383"/>
      <c r="X9" s="244"/>
      <c r="Y9" s="383"/>
    </row>
    <row r="10" spans="1:27" ht="15.75" customHeight="1">
      <c r="A10" s="168"/>
      <c r="B10" s="14"/>
      <c r="C10" s="171"/>
      <c r="D10" s="172"/>
      <c r="E10" s="170" t="s">
        <v>85</v>
      </c>
      <c r="F10" s="172"/>
      <c r="G10" s="170" t="s">
        <v>85</v>
      </c>
      <c r="H10" s="170"/>
      <c r="I10" s="180"/>
      <c r="J10" s="180"/>
      <c r="K10" s="170" t="s">
        <v>85</v>
      </c>
      <c r="L10" s="81"/>
      <c r="M10" s="81"/>
      <c r="N10" s="81"/>
      <c r="O10" s="170" t="s">
        <v>85</v>
      </c>
      <c r="P10" s="169"/>
      <c r="Q10" s="181"/>
      <c r="R10" s="168"/>
      <c r="S10" s="170" t="s">
        <v>85</v>
      </c>
      <c r="T10" s="168"/>
      <c r="U10" s="170" t="s">
        <v>85</v>
      </c>
      <c r="V10" s="168"/>
      <c r="W10" s="170" t="s">
        <v>85</v>
      </c>
      <c r="X10" s="170"/>
      <c r="Y10" s="168"/>
      <c r="Z10" s="169"/>
    </row>
    <row r="11" spans="1:27" ht="42" customHeight="1">
      <c r="A11" s="294" t="s">
        <v>91</v>
      </c>
      <c r="B11" s="14"/>
      <c r="C11" s="372">
        <v>663852748</v>
      </c>
      <c r="D11" s="55"/>
      <c r="E11" s="55">
        <v>8211265462159</v>
      </c>
      <c r="F11" s="55"/>
      <c r="G11" s="55">
        <v>9837454101287.8398</v>
      </c>
      <c r="H11" s="55"/>
      <c r="I11" s="55">
        <v>157057555</v>
      </c>
      <c r="J11" s="55"/>
      <c r="K11" s="55">
        <v>2195113194584</v>
      </c>
      <c r="L11" s="55"/>
      <c r="M11" s="55">
        <v>-46341590</v>
      </c>
      <c r="N11" s="55"/>
      <c r="O11" s="55">
        <v>659779929530</v>
      </c>
      <c r="P11" s="55"/>
      <c r="Q11" s="55">
        <f>C11+I11+M11</f>
        <v>774568713</v>
      </c>
      <c r="R11" s="55"/>
      <c r="S11" s="55">
        <v>12440</v>
      </c>
      <c r="T11" s="55"/>
      <c r="U11" s="55">
        <v>9823226157670</v>
      </c>
      <c r="V11" s="55"/>
      <c r="W11" s="55">
        <v>9628311707279.8105</v>
      </c>
      <c r="X11" s="213"/>
      <c r="Y11" s="305">
        <f>W11/$AA$2</f>
        <v>0.65656018771414959</v>
      </c>
      <c r="Z11" s="152"/>
      <c r="AA11" s="371"/>
    </row>
    <row r="12" spans="1:27" ht="43.5" customHeight="1">
      <c r="A12" s="294" t="s">
        <v>92</v>
      </c>
      <c r="B12" s="14"/>
      <c r="C12" s="372">
        <v>2574244</v>
      </c>
      <c r="D12" s="55"/>
      <c r="E12" s="55">
        <v>378056177218</v>
      </c>
      <c r="F12" s="55"/>
      <c r="G12" s="55">
        <v>486748833158.84003</v>
      </c>
      <c r="H12" s="55"/>
      <c r="I12" s="55">
        <v>434922</v>
      </c>
      <c r="J12" s="55"/>
      <c r="K12" s="55">
        <v>83173109794</v>
      </c>
      <c r="L12" s="55"/>
      <c r="M12" s="55">
        <v>-205166</v>
      </c>
      <c r="N12" s="55"/>
      <c r="O12" s="55">
        <v>38388102380</v>
      </c>
      <c r="P12" s="55"/>
      <c r="Q12" s="313">
        <f t="shared" ref="Q12:Q16" si="0">C12+I12+M12</f>
        <v>2804000</v>
      </c>
      <c r="R12" s="55"/>
      <c r="S12" s="313">
        <v>184287</v>
      </c>
      <c r="T12" s="264"/>
      <c r="U12" s="313">
        <v>430094985729</v>
      </c>
      <c r="V12" s="313"/>
      <c r="W12" s="313">
        <v>516348025031.52002</v>
      </c>
      <c r="X12" s="213"/>
      <c r="Y12" s="305">
        <f>W12/$AA$2</f>
        <v>3.5210072808943498E-2</v>
      </c>
      <c r="Z12" s="185"/>
      <c r="AA12" s="371"/>
    </row>
    <row r="13" spans="1:27" ht="46.5" customHeight="1">
      <c r="A13" s="294" t="s">
        <v>93</v>
      </c>
      <c r="B13" s="14"/>
      <c r="C13" s="372">
        <v>7731931</v>
      </c>
      <c r="D13" s="55"/>
      <c r="E13" s="55">
        <v>346652250010</v>
      </c>
      <c r="F13" s="55"/>
      <c r="G13" s="55">
        <v>376722428753.77399</v>
      </c>
      <c r="H13" s="55"/>
      <c r="I13" s="55">
        <v>1014756</v>
      </c>
      <c r="J13" s="55"/>
      <c r="K13" s="55">
        <v>52229063348</v>
      </c>
      <c r="L13" s="55"/>
      <c r="M13" s="55">
        <v>-1453397</v>
      </c>
      <c r="N13" s="55"/>
      <c r="O13" s="55">
        <v>74786703251</v>
      </c>
      <c r="P13" s="55"/>
      <c r="Q13" s="313">
        <f t="shared" si="0"/>
        <v>7293290</v>
      </c>
      <c r="R13" s="55">
        <v>0</v>
      </c>
      <c r="S13" s="313">
        <v>50200</v>
      </c>
      <c r="T13" s="264"/>
      <c r="U13" s="313">
        <v>333202807574</v>
      </c>
      <c r="V13" s="313"/>
      <c r="W13" s="313">
        <v>365844904399.91998</v>
      </c>
      <c r="X13" s="213"/>
      <c r="Y13" s="366">
        <f>W13/$AA$2</f>
        <v>2.4947177283995266E-2</v>
      </c>
      <c r="Z13" s="185"/>
      <c r="AA13" s="371"/>
    </row>
    <row r="14" spans="1:27" ht="47.25" customHeight="1">
      <c r="A14" s="294" t="s">
        <v>95</v>
      </c>
      <c r="B14" s="14"/>
      <c r="C14" s="372">
        <v>8551470</v>
      </c>
      <c r="D14" s="55"/>
      <c r="E14" s="55">
        <v>139790483376</v>
      </c>
      <c r="F14" s="55"/>
      <c r="G14" s="55">
        <v>151673233169.70001</v>
      </c>
      <c r="H14" s="55"/>
      <c r="I14" s="313">
        <v>16046836</v>
      </c>
      <c r="J14" s="313"/>
      <c r="K14" s="313">
        <v>278730535654</v>
      </c>
      <c r="L14" s="55"/>
      <c r="M14" s="55">
        <v>-5413664</v>
      </c>
      <c r="N14" s="55"/>
      <c r="O14" s="55">
        <v>100405645751</v>
      </c>
      <c r="P14" s="55"/>
      <c r="Q14" s="313">
        <f t="shared" si="0"/>
        <v>19184642</v>
      </c>
      <c r="R14" s="55">
        <v>0</v>
      </c>
      <c r="S14" s="313">
        <v>16040</v>
      </c>
      <c r="T14" s="264"/>
      <c r="U14" s="313">
        <v>328018182954</v>
      </c>
      <c r="V14" s="313"/>
      <c r="W14" s="313">
        <v>307487789220.16302</v>
      </c>
      <c r="X14" s="213"/>
      <c r="Y14" s="305">
        <f>W14/$AA$2</f>
        <v>2.0967771583210969E-2</v>
      </c>
      <c r="Z14" s="185"/>
      <c r="AA14" s="371"/>
    </row>
    <row r="15" spans="1:27" ht="53.25" customHeight="1">
      <c r="A15" s="294" t="s">
        <v>96</v>
      </c>
      <c r="B15" s="14"/>
      <c r="C15" s="372">
        <v>46062890</v>
      </c>
      <c r="D15" s="313"/>
      <c r="E15" s="313">
        <v>653710643966</v>
      </c>
      <c r="F15" s="313"/>
      <c r="G15" s="313">
        <v>790620932611.23706</v>
      </c>
      <c r="H15" s="313"/>
      <c r="I15" s="313">
        <v>15084592</v>
      </c>
      <c r="J15" s="313"/>
      <c r="K15" s="313">
        <v>239458112915</v>
      </c>
      <c r="L15" s="313"/>
      <c r="M15" s="313">
        <v>-5446301</v>
      </c>
      <c r="N15" s="313"/>
      <c r="O15" s="313">
        <v>88513962613</v>
      </c>
      <c r="P15" s="313"/>
      <c r="Q15" s="313">
        <f t="shared" ref="Q15" si="1">C15+I15+M15</f>
        <v>55701181</v>
      </c>
      <c r="R15" s="313">
        <v>0</v>
      </c>
      <c r="S15" s="313">
        <v>14796</v>
      </c>
      <c r="T15" s="343"/>
      <c r="U15" s="313">
        <v>814409207319</v>
      </c>
      <c r="V15" s="313"/>
      <c r="W15" s="313">
        <v>823528316523.70203</v>
      </c>
      <c r="X15" s="213"/>
      <c r="Y15" s="305">
        <f>W15/$AA$2</f>
        <v>5.6156875942841362E-2</v>
      </c>
      <c r="Z15" s="185"/>
      <c r="AA15" s="371"/>
    </row>
    <row r="16" spans="1:27" ht="64.5" customHeight="1">
      <c r="A16" s="294" t="s">
        <v>98</v>
      </c>
      <c r="B16" s="14"/>
      <c r="C16" s="343">
        <v>0</v>
      </c>
      <c r="D16" s="343"/>
      <c r="E16" s="343">
        <v>0</v>
      </c>
      <c r="F16" s="343"/>
      <c r="G16" s="343">
        <v>0</v>
      </c>
      <c r="H16" s="55"/>
      <c r="I16" s="55">
        <v>77542238</v>
      </c>
      <c r="J16" s="55"/>
      <c r="K16" s="55">
        <v>236208594181</v>
      </c>
      <c r="L16" s="55"/>
      <c r="M16" s="55">
        <v>-56543931</v>
      </c>
      <c r="N16" s="55"/>
      <c r="O16" s="55">
        <v>191697826819</v>
      </c>
      <c r="P16" s="55"/>
      <c r="Q16" s="313">
        <f t="shared" si="0"/>
        <v>20998307</v>
      </c>
      <c r="R16" s="55"/>
      <c r="S16" s="313">
        <v>3360</v>
      </c>
      <c r="T16" s="55"/>
      <c r="U16" s="313">
        <v>71319529389</v>
      </c>
      <c r="V16" s="313"/>
      <c r="W16" s="313">
        <v>70500690243.244797</v>
      </c>
      <c r="X16" s="213"/>
      <c r="Y16" s="305">
        <f>W16/$AA$2</f>
        <v>4.8074831629188273E-3</v>
      </c>
      <c r="Z16" s="185"/>
      <c r="AA16" s="371"/>
    </row>
    <row r="17" spans="1:27" ht="73.5" customHeight="1" thickBot="1">
      <c r="A17" s="266" t="s">
        <v>80</v>
      </c>
      <c r="B17" s="119"/>
      <c r="C17" s="93">
        <f>SUM(C11:C16)</f>
        <v>728773283</v>
      </c>
      <c r="D17" s="92">
        <f>SUM(D11:D16)</f>
        <v>0</v>
      </c>
      <c r="E17" s="93">
        <f>SUM(E11:E16)</f>
        <v>9729475016729</v>
      </c>
      <c r="F17" s="92"/>
      <c r="G17" s="93">
        <f>SUM(G11:G16)</f>
        <v>11643219528981.389</v>
      </c>
      <c r="H17" s="92"/>
      <c r="I17" s="93">
        <f>SUM(I11:I16)</f>
        <v>267180899</v>
      </c>
      <c r="J17" s="93"/>
      <c r="K17" s="93">
        <f>SUM(K11:K16)</f>
        <v>3084912610476</v>
      </c>
      <c r="L17" s="92">
        <f>SUM(L11:L16)</f>
        <v>0</v>
      </c>
      <c r="M17" s="93">
        <f>SUM(M11:M16)</f>
        <v>-115404049</v>
      </c>
      <c r="N17" s="93"/>
      <c r="O17" s="93">
        <f>SUM(O11:O16)</f>
        <v>1153572170344</v>
      </c>
      <c r="P17" s="92"/>
      <c r="Q17" s="315">
        <f>SUM(Q11:Q16)</f>
        <v>880550133</v>
      </c>
      <c r="R17" s="92">
        <f>SUM(R11:R16)</f>
        <v>0</v>
      </c>
      <c r="S17" s="138"/>
      <c r="T17" s="92"/>
      <c r="U17" s="93">
        <f>SUM(U11:U16)</f>
        <v>11800270870635</v>
      </c>
      <c r="V17" s="92"/>
      <c r="W17" s="357">
        <f>SUM(W11:W16)</f>
        <v>11712021432698.357</v>
      </c>
      <c r="X17" s="92"/>
      <c r="Y17" s="306">
        <f>SUM(Y11:Y16)</f>
        <v>0.7986495684960595</v>
      </c>
      <c r="Z17" s="185"/>
    </row>
    <row r="18" spans="1:27" ht="42.75" customHeight="1" thickTop="1">
      <c r="B18" s="119"/>
      <c r="E18" s="295"/>
      <c r="I18" s="55"/>
      <c r="J18" s="55"/>
      <c r="Q18" s="153"/>
      <c r="U18" s="153"/>
      <c r="W18" s="157"/>
      <c r="AA18" s="82"/>
    </row>
    <row r="19" spans="1:27" ht="17.25" customHeight="1">
      <c r="D19" s="80"/>
      <c r="E19" s="293"/>
      <c r="F19" s="80"/>
      <c r="G19" s="358"/>
      <c r="I19" s="157"/>
      <c r="J19" s="157"/>
      <c r="K19" s="149"/>
      <c r="M19" s="153"/>
      <c r="N19" s="153"/>
      <c r="O19" s="153"/>
      <c r="Q19" s="292"/>
      <c r="U19" s="149"/>
      <c r="W19" s="358"/>
    </row>
    <row r="20" spans="1:27" ht="17.25">
      <c r="D20" s="139"/>
      <c r="E20" s="292"/>
      <c r="F20" s="139"/>
      <c r="G20" s="301"/>
      <c r="H20" s="122"/>
      <c r="I20" s="122"/>
      <c r="J20" s="122"/>
      <c r="K20" s="120"/>
      <c r="L20" s="120"/>
      <c r="M20" s="123"/>
      <c r="N20" s="123"/>
      <c r="O20" s="123"/>
      <c r="P20" s="140"/>
      <c r="Q20" s="88"/>
      <c r="R20" s="140"/>
      <c r="S20" s="140"/>
      <c r="T20" s="122"/>
      <c r="U20" s="139"/>
      <c r="V20" s="140"/>
      <c r="W20" s="359"/>
    </row>
    <row r="21" spans="1:27">
      <c r="A21" s="21"/>
      <c r="B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</row>
    <row r="22" spans="1:27">
      <c r="A22" s="21"/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21"/>
      <c r="Y22" s="21"/>
    </row>
    <row r="23" spans="1:27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7">
      <c r="G24" s="149"/>
      <c r="I24" s="157"/>
      <c r="J24" s="157"/>
      <c r="K24" s="145"/>
      <c r="L24" s="80"/>
      <c r="M24" s="150"/>
      <c r="N24" s="150"/>
      <c r="O24" s="149"/>
      <c r="P24" s="17"/>
      <c r="Q24" s="80"/>
      <c r="R24" s="17"/>
      <c r="S24" s="144"/>
      <c r="U24" s="145"/>
      <c r="V24" s="17"/>
      <c r="W24" s="149"/>
    </row>
    <row r="25" spans="1:27">
      <c r="I25" s="149"/>
      <c r="J25" s="149"/>
      <c r="K25" s="80"/>
      <c r="L25" s="80"/>
      <c r="M25" s="141"/>
      <c r="N25" s="141"/>
      <c r="O25" s="149"/>
      <c r="P25" s="17"/>
      <c r="Q25" s="80"/>
      <c r="R25" s="17"/>
      <c r="S25" s="144"/>
      <c r="U25" s="145"/>
      <c r="V25" s="17"/>
      <c r="W25" s="17"/>
    </row>
    <row r="26" spans="1:27">
      <c r="K26" s="80"/>
      <c r="L26" s="80"/>
      <c r="M26" s="80"/>
      <c r="N26" s="80"/>
      <c r="O26" s="149"/>
      <c r="P26" s="17"/>
      <c r="Q26" s="80"/>
      <c r="R26" s="17"/>
      <c r="S26" s="17"/>
      <c r="U26" s="80"/>
      <c r="V26" s="17"/>
      <c r="W26" s="17"/>
    </row>
    <row r="27" spans="1:27">
      <c r="K27" s="80"/>
      <c r="L27" s="80"/>
      <c r="M27" s="150"/>
      <c r="N27" s="150"/>
      <c r="O27" s="80"/>
      <c r="P27" s="17"/>
      <c r="Q27" s="80"/>
      <c r="R27" s="17"/>
      <c r="S27" s="17"/>
    </row>
    <row r="28" spans="1:27">
      <c r="K28" s="80"/>
      <c r="L28" s="80"/>
      <c r="M28" s="150"/>
      <c r="N28" s="150"/>
      <c r="O28" s="141"/>
    </row>
    <row r="29" spans="1:27">
      <c r="M29" s="149"/>
      <c r="N29" s="149"/>
    </row>
    <row r="30" spans="1:27">
      <c r="M30" s="153"/>
      <c r="N30" s="153"/>
    </row>
    <row r="31" spans="1:27">
      <c r="M31" s="121"/>
      <c r="N31" s="121"/>
    </row>
  </sheetData>
  <mergeCells count="23"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  <mergeCell ref="C7:G7"/>
    <mergeCell ref="Q7:Y7"/>
    <mergeCell ref="F8:F9"/>
    <mergeCell ref="G8:G9"/>
    <mergeCell ref="W8:W9"/>
    <mergeCell ref="S8:S9"/>
    <mergeCell ref="Y8:Y9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9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K15" sqref="K15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409" t="str">
        <f>Sheet1!L4</f>
        <v>صندوق سرمایه‌گذاری اختصاصی بازارگردانی خبرگان اهداف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384"/>
      <c r="Y1" s="384"/>
      <c r="Z1" s="342"/>
    </row>
    <row r="2" spans="1:26" ht="24">
      <c r="A2" s="409" t="s">
        <v>60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384"/>
      <c r="Y2" s="384"/>
      <c r="Z2" s="342"/>
    </row>
    <row r="3" spans="1:26" ht="24">
      <c r="A3" s="409" t="str">
        <f>Sheet1!L5</f>
        <v>برای دوره یک ماهه منتهی به 31 شهریور ماه 1400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384"/>
      <c r="Y3" s="384"/>
      <c r="Z3" s="342"/>
    </row>
    <row r="4" spans="1:26" ht="31.5" customHeight="1">
      <c r="A4" s="404" t="s">
        <v>86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351"/>
    </row>
    <row r="5" spans="1:26" ht="19.5">
      <c r="A5" s="322"/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</row>
    <row r="6" spans="1:26" ht="20.25" thickBot="1">
      <c r="A6" s="399" t="s">
        <v>26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24"/>
      <c r="O6" s="398"/>
      <c r="P6" s="398"/>
      <c r="Q6" s="398"/>
      <c r="R6" s="398"/>
      <c r="S6" s="398"/>
      <c r="T6" s="323"/>
      <c r="U6" s="403"/>
      <c r="V6" s="403"/>
      <c r="W6" s="403"/>
      <c r="X6" s="403"/>
      <c r="Y6" s="403"/>
      <c r="Z6" s="403"/>
    </row>
    <row r="7" spans="1:26" ht="21">
      <c r="A7" s="398" t="s">
        <v>27</v>
      </c>
      <c r="B7" s="324"/>
      <c r="C7" s="397" t="s">
        <v>10</v>
      </c>
      <c r="D7" s="324"/>
      <c r="E7" s="395" t="s">
        <v>9</v>
      </c>
      <c r="F7" s="323"/>
      <c r="G7" s="402" t="s">
        <v>38</v>
      </c>
      <c r="H7" s="324"/>
      <c r="I7" s="397" t="s">
        <v>30</v>
      </c>
      <c r="J7" s="324"/>
      <c r="K7" s="395" t="s">
        <v>8</v>
      </c>
      <c r="L7" s="397"/>
      <c r="M7" s="395" t="s">
        <v>7</v>
      </c>
      <c r="N7" s="324"/>
      <c r="O7" s="406"/>
      <c r="P7" s="398"/>
      <c r="Q7" s="398"/>
      <c r="R7" s="398"/>
      <c r="S7" s="338"/>
      <c r="T7" s="324"/>
      <c r="U7" s="405"/>
      <c r="V7" s="405"/>
      <c r="W7" s="405"/>
      <c r="X7" s="326"/>
      <c r="Y7" s="405"/>
      <c r="Z7" s="405"/>
    </row>
    <row r="8" spans="1:26" ht="35.25" customHeight="1" thickBot="1">
      <c r="A8" s="399"/>
      <c r="B8" s="324"/>
      <c r="C8" s="396"/>
      <c r="D8" s="324"/>
      <c r="E8" s="396"/>
      <c r="F8" s="339"/>
      <c r="G8" s="399"/>
      <c r="H8" s="324"/>
      <c r="I8" s="396"/>
      <c r="J8" s="324"/>
      <c r="K8" s="396"/>
      <c r="L8" s="395"/>
      <c r="M8" s="396"/>
      <c r="N8" s="324"/>
      <c r="O8" s="406"/>
      <c r="P8" s="398"/>
      <c r="Q8" s="398"/>
      <c r="R8" s="398"/>
      <c r="S8" s="338"/>
      <c r="T8" s="324"/>
      <c r="U8" s="326"/>
      <c r="V8" s="326"/>
      <c r="W8" s="323"/>
      <c r="X8" s="326"/>
      <c r="Y8" s="326"/>
      <c r="Z8" s="326"/>
    </row>
    <row r="9" spans="1:26" ht="32.25" customHeight="1">
      <c r="A9" s="314"/>
      <c r="B9" s="317"/>
      <c r="C9" s="312"/>
      <c r="D9" s="317"/>
      <c r="E9" s="312"/>
      <c r="F9" s="312"/>
      <c r="G9" s="317"/>
      <c r="H9" s="317"/>
      <c r="I9" s="312"/>
      <c r="J9" s="317"/>
      <c r="K9" s="341"/>
      <c r="L9" s="341"/>
      <c r="M9" s="341"/>
      <c r="N9" s="324"/>
      <c r="O9" s="309"/>
      <c r="P9" s="324"/>
      <c r="Q9" s="324"/>
      <c r="R9" s="324"/>
      <c r="S9" s="338"/>
      <c r="T9" s="324"/>
      <c r="U9" s="326"/>
      <c r="V9" s="326"/>
      <c r="W9" s="323"/>
      <c r="X9" s="326"/>
      <c r="Y9" s="326"/>
      <c r="Z9" s="326"/>
    </row>
    <row r="10" spans="1:26" ht="21">
      <c r="A10" s="324"/>
      <c r="B10" s="324"/>
      <c r="C10" s="323"/>
      <c r="D10" s="324"/>
      <c r="E10" s="323"/>
      <c r="F10" s="323"/>
      <c r="G10" s="324"/>
      <c r="H10" s="324"/>
      <c r="I10" s="323"/>
      <c r="J10" s="324"/>
      <c r="K10" s="323"/>
      <c r="L10" s="323"/>
      <c r="M10" s="323"/>
      <c r="N10" s="324"/>
      <c r="O10" s="309"/>
      <c r="P10" s="324"/>
      <c r="Q10" s="324"/>
      <c r="R10" s="324"/>
      <c r="S10" s="338"/>
      <c r="T10" s="324"/>
      <c r="U10" s="326"/>
      <c r="V10" s="326"/>
      <c r="W10" s="323"/>
      <c r="X10" s="326"/>
      <c r="Y10" s="326"/>
    </row>
    <row r="11" spans="1:26" ht="20.25" customHeight="1" thickBot="1">
      <c r="A11" s="330"/>
      <c r="B11" s="324"/>
      <c r="C11" s="324"/>
      <c r="D11" s="324"/>
      <c r="E11" s="399" t="s">
        <v>127</v>
      </c>
      <c r="F11" s="399"/>
      <c r="G11" s="399"/>
      <c r="H11" s="324"/>
      <c r="I11" s="399" t="s">
        <v>11</v>
      </c>
      <c r="J11" s="399"/>
      <c r="K11" s="399"/>
      <c r="L11" s="399"/>
      <c r="M11" s="399"/>
      <c r="N11" s="399"/>
      <c r="O11" s="399"/>
      <c r="P11" s="320"/>
      <c r="Q11" s="399" t="s">
        <v>132</v>
      </c>
      <c r="R11" s="399"/>
      <c r="S11" s="399"/>
      <c r="T11" s="399"/>
      <c r="U11" s="399"/>
      <c r="V11" s="399"/>
      <c r="W11" s="399"/>
      <c r="X11" s="399"/>
      <c r="Y11" s="399"/>
    </row>
    <row r="12" spans="1:26" ht="19.5" customHeight="1">
      <c r="A12" s="398" t="s">
        <v>27</v>
      </c>
      <c r="B12" s="324"/>
      <c r="C12" s="400" t="s">
        <v>3</v>
      </c>
      <c r="D12" s="402"/>
      <c r="E12" s="402" t="s">
        <v>0</v>
      </c>
      <c r="F12" s="340"/>
      <c r="G12" s="402" t="s">
        <v>28</v>
      </c>
      <c r="H12" s="324"/>
      <c r="I12" s="405" t="s">
        <v>4</v>
      </c>
      <c r="J12" s="405"/>
      <c r="K12" s="405"/>
      <c r="L12" s="405" t="s">
        <v>5</v>
      </c>
      <c r="M12" s="405"/>
      <c r="N12" s="405"/>
      <c r="O12" s="405"/>
      <c r="P12" s="324"/>
      <c r="Q12" s="398" t="s">
        <v>3</v>
      </c>
      <c r="R12" s="324"/>
      <c r="S12" s="398" t="s">
        <v>39</v>
      </c>
      <c r="T12" s="324"/>
      <c r="U12" s="398" t="s">
        <v>0</v>
      </c>
      <c r="V12" s="324"/>
      <c r="W12" s="406" t="s">
        <v>28</v>
      </c>
      <c r="X12" s="324"/>
      <c r="Y12" s="407" t="s">
        <v>79</v>
      </c>
    </row>
    <row r="13" spans="1:26" ht="20.25" thickBot="1">
      <c r="A13" s="399"/>
      <c r="B13" s="324"/>
      <c r="C13" s="401"/>
      <c r="D13" s="398"/>
      <c r="E13" s="399"/>
      <c r="F13" s="332"/>
      <c r="G13" s="399"/>
      <c r="H13" s="324"/>
      <c r="I13" s="321" t="s">
        <v>3</v>
      </c>
      <c r="J13" s="323"/>
      <c r="K13" s="321" t="s">
        <v>0</v>
      </c>
      <c r="L13" s="326"/>
      <c r="M13" s="321" t="s">
        <v>3</v>
      </c>
      <c r="N13" s="326"/>
      <c r="O13" s="331" t="s">
        <v>59</v>
      </c>
      <c r="P13" s="324"/>
      <c r="Q13" s="399"/>
      <c r="R13" s="324"/>
      <c r="S13" s="399"/>
      <c r="T13" s="324"/>
      <c r="U13" s="399"/>
      <c r="V13" s="332"/>
      <c r="W13" s="401"/>
      <c r="X13" s="324"/>
      <c r="Y13" s="408"/>
    </row>
    <row r="14" spans="1:26" ht="19.5">
      <c r="A14" s="324"/>
      <c r="B14" s="324"/>
      <c r="C14" s="309"/>
      <c r="D14" s="324"/>
      <c r="E14" s="317" t="s">
        <v>85</v>
      </c>
      <c r="F14" s="317"/>
      <c r="G14" s="317" t="s">
        <v>85</v>
      </c>
      <c r="H14" s="317"/>
      <c r="I14" s="311"/>
      <c r="J14" s="312"/>
      <c r="K14" s="317" t="s">
        <v>85</v>
      </c>
      <c r="L14" s="311"/>
      <c r="M14" s="311"/>
      <c r="N14" s="311"/>
      <c r="O14" s="317" t="s">
        <v>85</v>
      </c>
      <c r="P14" s="317"/>
      <c r="Q14" s="317"/>
      <c r="R14" s="317"/>
      <c r="S14" s="317" t="s">
        <v>85</v>
      </c>
      <c r="T14" s="317"/>
      <c r="U14" s="317" t="s">
        <v>85</v>
      </c>
      <c r="V14" s="317"/>
      <c r="W14" s="317" t="s">
        <v>85</v>
      </c>
      <c r="X14" s="324"/>
      <c r="Y14" s="336"/>
    </row>
    <row r="15" spans="1:26" ht="22.5" customHeight="1">
      <c r="A15" s="352"/>
      <c r="B15" s="344"/>
      <c r="C15" s="354">
        <v>0</v>
      </c>
      <c r="D15" s="354">
        <v>0</v>
      </c>
      <c r="E15" s="354">
        <v>0</v>
      </c>
      <c r="F15" s="354">
        <v>0</v>
      </c>
      <c r="G15" s="354">
        <v>0</v>
      </c>
      <c r="H15" s="353"/>
      <c r="I15" s="354">
        <v>0</v>
      </c>
      <c r="J15" s="312"/>
      <c r="K15" s="354">
        <v>0</v>
      </c>
      <c r="L15" s="353">
        <v>0</v>
      </c>
      <c r="M15" s="354">
        <v>0</v>
      </c>
      <c r="N15" s="354">
        <v>0</v>
      </c>
      <c r="O15" s="354">
        <v>0</v>
      </c>
      <c r="P15" s="353"/>
      <c r="Q15" s="354">
        <f>C15+I15-M15</f>
        <v>0</v>
      </c>
      <c r="R15" s="353"/>
      <c r="S15" s="354">
        <v>0</v>
      </c>
      <c r="T15" s="353"/>
      <c r="U15" s="354">
        <v>0</v>
      </c>
      <c r="V15" s="353"/>
      <c r="W15" s="354">
        <v>0</v>
      </c>
      <c r="X15" s="355"/>
      <c r="Y15" s="345">
        <f>W15/'[1] سهام'!$Y$2</f>
        <v>0</v>
      </c>
    </row>
    <row r="16" spans="1:26" ht="34.5" customHeight="1" thickBot="1">
      <c r="A16" s="330" t="s">
        <v>2</v>
      </c>
      <c r="B16" s="324"/>
      <c r="C16" s="361">
        <f>SUM(C15)</f>
        <v>0</v>
      </c>
      <c r="D16" s="362"/>
      <c r="E16" s="361">
        <f>SUM(E15)</f>
        <v>0</v>
      </c>
      <c r="F16" s="354"/>
      <c r="G16" s="361">
        <f>SUM(G15)</f>
        <v>0</v>
      </c>
      <c r="H16" s="354"/>
      <c r="I16" s="361">
        <f>SUM(I15)</f>
        <v>0</v>
      </c>
      <c r="J16" s="363"/>
      <c r="K16" s="361">
        <f>SUM(K15)</f>
        <v>0</v>
      </c>
      <c r="L16" s="354">
        <v>0</v>
      </c>
      <c r="M16" s="361">
        <f>SUM(M15)</f>
        <v>0</v>
      </c>
      <c r="N16" s="354">
        <v>0</v>
      </c>
      <c r="O16" s="361">
        <f>SUM(O15)</f>
        <v>0</v>
      </c>
      <c r="P16" s="354" t="e">
        <f>SUM(#REF!)</f>
        <v>#REF!</v>
      </c>
      <c r="Q16" s="361">
        <f>SUM(Q15)</f>
        <v>0</v>
      </c>
      <c r="R16" s="353" t="e">
        <f>SUM(#REF!)</f>
        <v>#REF!</v>
      </c>
      <c r="S16" s="353"/>
      <c r="T16" s="353" t="e">
        <f>SUM(#REF!)</f>
        <v>#REF!</v>
      </c>
      <c r="U16" s="361">
        <f>SUM(U15)</f>
        <v>0</v>
      </c>
      <c r="V16" s="354" t="e">
        <f>SUM(#REF!)</f>
        <v>#REF!</v>
      </c>
      <c r="W16" s="361">
        <f>SUM(W15)</f>
        <v>0</v>
      </c>
      <c r="X16" s="333"/>
      <c r="Y16" s="337">
        <f>SUM(Y15)</f>
        <v>0</v>
      </c>
    </row>
    <row r="17" spans="1:14" ht="18.75" thickTop="1">
      <c r="F17" s="353"/>
      <c r="H17" s="353"/>
      <c r="J17" s="312"/>
      <c r="L17" s="353">
        <v>0</v>
      </c>
      <c r="N17" s="354">
        <v>0</v>
      </c>
    </row>
    <row r="18" spans="1:14" ht="18">
      <c r="F18" s="353"/>
      <c r="H18" s="353"/>
      <c r="J18" s="312"/>
      <c r="L18" s="353">
        <v>0</v>
      </c>
      <c r="N18" s="354">
        <v>0</v>
      </c>
    </row>
    <row r="19" spans="1:14" ht="18">
      <c r="H19" s="353"/>
      <c r="J19" s="312"/>
      <c r="L19" s="353">
        <v>0</v>
      </c>
    </row>
    <row r="20" spans="1:14" ht="18">
      <c r="H20" s="353"/>
      <c r="J20" s="312"/>
    </row>
    <row r="29" spans="1:14" ht="19.5">
      <c r="A29" s="316"/>
      <c r="B29" s="325"/>
      <c r="C29" s="319"/>
      <c r="D29" s="319"/>
      <c r="E29" s="319"/>
      <c r="F29" s="319"/>
      <c r="G29" s="319"/>
      <c r="H29" s="319"/>
      <c r="I29" s="325"/>
      <c r="J29" s="319"/>
    </row>
    <row r="30" spans="1:14" ht="19.5">
      <c r="A30" s="316"/>
      <c r="B30" s="325"/>
      <c r="C30" s="319"/>
      <c r="D30" s="319"/>
      <c r="E30" s="319"/>
      <c r="F30" s="319"/>
      <c r="G30" s="319"/>
      <c r="H30" s="319"/>
      <c r="I30" s="325"/>
      <c r="J30" s="319"/>
    </row>
    <row r="31" spans="1:14" ht="19.5">
      <c r="A31" s="316"/>
      <c r="B31" s="325"/>
      <c r="C31" s="319"/>
      <c r="D31" s="319"/>
      <c r="E31" s="319"/>
      <c r="F31" s="319"/>
      <c r="G31" s="319"/>
      <c r="H31" s="319"/>
      <c r="I31" s="325"/>
      <c r="J31" s="319"/>
    </row>
    <row r="32" spans="1:14" ht="19.5">
      <c r="A32" s="316"/>
      <c r="B32" s="325"/>
      <c r="C32" s="319"/>
      <c r="D32" s="319"/>
      <c r="E32" s="319"/>
      <c r="F32" s="319"/>
      <c r="G32" s="319"/>
      <c r="H32" s="319"/>
      <c r="I32" s="325"/>
      <c r="J32" s="319"/>
    </row>
    <row r="33" spans="1:10" ht="19.5">
      <c r="A33" s="316"/>
      <c r="B33" s="325"/>
      <c r="C33" s="319"/>
      <c r="D33" s="319"/>
      <c r="E33" s="319"/>
      <c r="F33" s="319"/>
      <c r="G33" s="319"/>
      <c r="H33" s="319"/>
      <c r="I33" s="325"/>
      <c r="J33" s="319"/>
    </row>
    <row r="34" spans="1:10" ht="19.5">
      <c r="A34" s="316"/>
      <c r="B34" s="325"/>
      <c r="C34" s="319"/>
      <c r="D34" s="319"/>
      <c r="E34" s="319"/>
      <c r="F34" s="319"/>
      <c r="G34" s="319"/>
      <c r="H34" s="319"/>
      <c r="I34" s="325"/>
      <c r="J34" s="319"/>
    </row>
    <row r="35" spans="1:10" ht="19.5">
      <c r="A35" s="316"/>
      <c r="B35" s="325"/>
      <c r="C35" s="319"/>
      <c r="D35" s="319"/>
      <c r="E35" s="319"/>
      <c r="F35" s="319"/>
      <c r="G35" s="319"/>
      <c r="H35" s="319"/>
      <c r="I35" s="325"/>
      <c r="J35" s="319"/>
    </row>
    <row r="36" spans="1:10" ht="19.5">
      <c r="A36" s="316"/>
      <c r="B36" s="325"/>
      <c r="C36" s="319"/>
      <c r="D36" s="319"/>
      <c r="E36" s="319"/>
      <c r="F36" s="319"/>
      <c r="G36" s="319"/>
      <c r="H36" s="319"/>
      <c r="I36" s="325"/>
      <c r="J36" s="319"/>
    </row>
    <row r="37" spans="1:10" ht="19.5">
      <c r="A37" s="316"/>
      <c r="B37" s="325"/>
      <c r="C37" s="319"/>
      <c r="D37" s="319"/>
      <c r="E37" s="319"/>
      <c r="F37" s="319"/>
      <c r="G37" s="319"/>
      <c r="H37" s="319"/>
      <c r="I37" s="325"/>
      <c r="J37" s="319"/>
    </row>
    <row r="38" spans="1:10" ht="19.5">
      <c r="A38" s="316"/>
      <c r="B38" s="325"/>
      <c r="C38" s="319"/>
      <c r="D38" s="319"/>
      <c r="E38" s="319"/>
      <c r="F38" s="319"/>
      <c r="G38" s="319"/>
      <c r="H38" s="319"/>
      <c r="I38" s="325"/>
      <c r="J38" s="319"/>
    </row>
    <row r="39" spans="1:10" ht="19.5">
      <c r="A39" s="316"/>
      <c r="B39" s="325"/>
      <c r="C39" s="319"/>
      <c r="D39" s="319"/>
      <c r="E39" s="319"/>
      <c r="F39" s="319"/>
      <c r="G39" s="319"/>
      <c r="H39" s="319"/>
      <c r="I39" s="325"/>
      <c r="J39" s="319"/>
    </row>
    <row r="40" spans="1:10" ht="19.5">
      <c r="A40" s="316"/>
      <c r="B40" s="325"/>
      <c r="C40" s="319"/>
      <c r="D40" s="319"/>
      <c r="E40" s="319"/>
      <c r="F40" s="319"/>
      <c r="G40" s="319"/>
      <c r="H40" s="319"/>
      <c r="I40" s="325"/>
      <c r="J40" s="319"/>
    </row>
    <row r="41" spans="1:10" ht="19.5">
      <c r="A41" s="316"/>
      <c r="B41" s="325"/>
      <c r="C41" s="319"/>
      <c r="D41" s="319"/>
      <c r="E41" s="319"/>
      <c r="F41" s="319"/>
      <c r="G41" s="319"/>
      <c r="H41" s="319"/>
      <c r="I41" s="325"/>
      <c r="J41" s="319"/>
    </row>
    <row r="42" spans="1:10" ht="19.5">
      <c r="A42" s="316"/>
      <c r="B42" s="325"/>
      <c r="C42" s="319"/>
      <c r="D42" s="319"/>
      <c r="E42" s="319"/>
      <c r="F42" s="319"/>
      <c r="G42" s="319"/>
      <c r="H42" s="319"/>
      <c r="I42" s="325"/>
      <c r="J42" s="319"/>
    </row>
    <row r="43" spans="1:10" ht="19.5">
      <c r="A43" s="316"/>
      <c r="B43" s="325"/>
      <c r="C43" s="319"/>
      <c r="D43" s="319"/>
      <c r="E43" s="319"/>
      <c r="F43" s="319"/>
      <c r="G43" s="319"/>
      <c r="H43" s="319"/>
      <c r="I43" s="325"/>
      <c r="J43" s="319"/>
    </row>
    <row r="44" spans="1:10" ht="19.5">
      <c r="A44" s="316"/>
      <c r="B44" s="325"/>
      <c r="C44" s="319"/>
      <c r="D44" s="319"/>
      <c r="E44" s="319"/>
      <c r="F44" s="319"/>
      <c r="G44" s="319"/>
      <c r="H44" s="319"/>
      <c r="I44" s="325"/>
      <c r="J44" s="319"/>
    </row>
    <row r="45" spans="1:10" ht="19.5">
      <c r="A45" s="316"/>
      <c r="B45" s="325"/>
      <c r="C45" s="319"/>
      <c r="D45" s="319"/>
      <c r="E45" s="319"/>
      <c r="F45" s="319"/>
      <c r="G45" s="319"/>
      <c r="H45" s="319"/>
      <c r="I45" s="325"/>
      <c r="J45" s="319"/>
    </row>
    <row r="46" spans="1:10" ht="19.5">
      <c r="A46" s="316"/>
      <c r="B46" s="325"/>
      <c r="C46" s="319"/>
      <c r="D46" s="319"/>
      <c r="E46" s="319"/>
      <c r="F46" s="319"/>
      <c r="G46" s="319"/>
      <c r="H46" s="319"/>
      <c r="I46" s="325"/>
      <c r="J46" s="319"/>
    </row>
    <row r="47" spans="1:10" ht="19.5">
      <c r="A47" s="316"/>
      <c r="B47" s="325"/>
      <c r="C47" s="319"/>
      <c r="D47" s="319"/>
      <c r="E47" s="319"/>
      <c r="F47" s="319"/>
      <c r="G47" s="319"/>
      <c r="H47" s="319"/>
      <c r="I47" s="325"/>
      <c r="J47" s="319"/>
    </row>
    <row r="48" spans="1:10" ht="19.5">
      <c r="A48" s="316"/>
      <c r="B48" s="325"/>
      <c r="C48" s="319"/>
      <c r="D48" s="319"/>
      <c r="E48" s="319"/>
      <c r="F48" s="319"/>
      <c r="G48" s="319"/>
      <c r="H48" s="319"/>
      <c r="I48" s="325"/>
      <c r="J48" s="319"/>
    </row>
    <row r="49" spans="1:10" ht="19.5">
      <c r="A49" s="316"/>
      <c r="B49" s="325"/>
      <c r="C49" s="319"/>
      <c r="D49" s="319"/>
      <c r="E49" s="319"/>
      <c r="F49" s="319"/>
      <c r="G49" s="319"/>
      <c r="H49" s="319"/>
      <c r="I49" s="325"/>
      <c r="J49" s="319"/>
    </row>
    <row r="50" spans="1:10" ht="19.5">
      <c r="A50" s="316"/>
      <c r="B50" s="325"/>
      <c r="C50" s="319"/>
      <c r="D50" s="319"/>
      <c r="E50" s="319"/>
      <c r="F50" s="319"/>
      <c r="G50" s="319"/>
      <c r="H50" s="319"/>
      <c r="I50" s="325"/>
      <c r="J50" s="319"/>
    </row>
    <row r="51" spans="1:10" ht="19.5">
      <c r="A51" s="316"/>
      <c r="B51" s="325"/>
      <c r="C51" s="319"/>
      <c r="D51" s="319"/>
      <c r="E51" s="319"/>
      <c r="F51" s="319"/>
      <c r="G51" s="319"/>
      <c r="H51" s="319"/>
      <c r="I51" s="325"/>
      <c r="J51" s="319"/>
    </row>
    <row r="52" spans="1:10" ht="19.5">
      <c r="A52" s="316"/>
      <c r="B52" s="325"/>
      <c r="C52" s="319"/>
      <c r="D52" s="319"/>
      <c r="E52" s="319"/>
      <c r="F52" s="319"/>
      <c r="G52" s="319"/>
      <c r="H52" s="319"/>
      <c r="I52" s="325"/>
      <c r="J52" s="319"/>
    </row>
    <row r="53" spans="1:10" ht="19.5">
      <c r="A53" s="316"/>
      <c r="B53" s="325"/>
      <c r="C53" s="319"/>
      <c r="D53" s="319"/>
      <c r="E53" s="319"/>
      <c r="F53" s="319"/>
      <c r="G53" s="319"/>
      <c r="H53" s="319"/>
      <c r="I53" s="325"/>
      <c r="J53" s="319"/>
    </row>
    <row r="54" spans="1:10" ht="19.5">
      <c r="A54" s="316"/>
      <c r="B54" s="325"/>
      <c r="C54" s="319"/>
      <c r="D54" s="319"/>
      <c r="E54" s="319"/>
      <c r="F54" s="319"/>
      <c r="G54" s="319"/>
      <c r="H54" s="319"/>
      <c r="I54" s="325"/>
      <c r="J54" s="319"/>
    </row>
    <row r="55" spans="1:10" ht="19.5">
      <c r="A55" s="316"/>
      <c r="B55" s="325"/>
      <c r="C55" s="319"/>
      <c r="D55" s="319"/>
      <c r="E55" s="319"/>
      <c r="F55" s="319"/>
      <c r="G55" s="319"/>
      <c r="H55" s="319"/>
      <c r="I55" s="325"/>
      <c r="J55" s="319"/>
    </row>
    <row r="56" spans="1:10" ht="19.5">
      <c r="A56" s="320"/>
      <c r="B56" s="320"/>
      <c r="C56" s="324"/>
      <c r="D56" s="327"/>
      <c r="E56" s="324"/>
      <c r="F56" s="320"/>
      <c r="G56" s="320"/>
      <c r="H56" s="320"/>
      <c r="I56" s="319"/>
      <c r="J56" s="328"/>
    </row>
    <row r="57" spans="1:10" ht="19.5">
      <c r="A57" s="320"/>
      <c r="B57" s="320"/>
      <c r="C57" s="324"/>
      <c r="D57" s="327"/>
      <c r="E57" s="324"/>
      <c r="F57" s="320"/>
      <c r="G57" s="320"/>
      <c r="H57" s="320"/>
      <c r="I57" s="319"/>
      <c r="J57" s="328"/>
    </row>
    <row r="58" spans="1:10" ht="19.5">
      <c r="A58" s="320"/>
      <c r="B58" s="310"/>
      <c r="C58" s="324"/>
      <c r="D58" s="329"/>
      <c r="E58" s="324"/>
      <c r="F58" s="320"/>
      <c r="G58" s="320"/>
      <c r="H58" s="320"/>
      <c r="I58" s="319"/>
      <c r="J58" s="328"/>
    </row>
    <row r="59" spans="1:10" ht="19.5">
      <c r="A59" s="320"/>
      <c r="B59" s="310"/>
      <c r="C59" s="324"/>
      <c r="D59" s="329"/>
      <c r="E59" s="324"/>
      <c r="F59" s="320"/>
      <c r="G59" s="320"/>
      <c r="H59" s="320"/>
      <c r="I59" s="319"/>
      <c r="J59" s="328"/>
    </row>
    <row r="60" spans="1:10" ht="19.5">
      <c r="A60" s="346"/>
      <c r="B60" s="347"/>
      <c r="C60" s="344"/>
      <c r="D60" s="348"/>
      <c r="E60" s="344"/>
      <c r="F60" s="346"/>
      <c r="G60" s="346"/>
      <c r="H60" s="346"/>
      <c r="I60" s="349"/>
      <c r="J60" s="350"/>
    </row>
    <row r="61" spans="1:10" ht="19.5">
      <c r="A61" s="320"/>
      <c r="B61" s="322"/>
      <c r="C61" s="324"/>
      <c r="D61" s="329"/>
      <c r="E61" s="324"/>
      <c r="F61" s="320"/>
      <c r="G61" s="320"/>
      <c r="H61" s="320"/>
      <c r="I61" s="319"/>
      <c r="J61" s="328"/>
    </row>
    <row r="62" spans="1:10" ht="19.5">
      <c r="A62" s="320"/>
      <c r="B62" s="322"/>
      <c r="C62" s="324"/>
      <c r="D62" s="329"/>
      <c r="E62" s="324"/>
      <c r="F62" s="320"/>
      <c r="G62" s="320"/>
      <c r="H62" s="320"/>
      <c r="I62" s="319"/>
      <c r="J62" s="328"/>
    </row>
    <row r="63" spans="1:10" ht="19.5">
      <c r="A63" s="320"/>
      <c r="B63" s="322"/>
      <c r="C63" s="324"/>
      <c r="D63" s="329"/>
      <c r="E63" s="324"/>
      <c r="F63" s="320"/>
      <c r="G63" s="320"/>
      <c r="H63" s="320"/>
      <c r="I63" s="319"/>
      <c r="J63" s="328"/>
    </row>
    <row r="64" spans="1:10" ht="19.5">
      <c r="A64" s="320"/>
      <c r="B64" s="322"/>
      <c r="C64" s="324"/>
      <c r="D64" s="329"/>
      <c r="E64" s="324"/>
      <c r="F64" s="320"/>
      <c r="G64" s="320"/>
      <c r="H64" s="320"/>
      <c r="I64" s="319"/>
      <c r="J64" s="328"/>
    </row>
    <row r="65" spans="1:10" ht="19.5">
      <c r="A65" s="320"/>
      <c r="B65" s="322"/>
      <c r="C65" s="324"/>
      <c r="D65" s="329"/>
      <c r="E65" s="324"/>
      <c r="F65" s="320"/>
      <c r="G65" s="320"/>
      <c r="H65" s="320"/>
      <c r="I65" s="319"/>
      <c r="J65" s="328"/>
    </row>
    <row r="66" spans="1:10" ht="19.5">
      <c r="A66" s="320"/>
      <c r="B66" s="322"/>
      <c r="C66" s="324"/>
      <c r="D66" s="329"/>
      <c r="E66" s="324"/>
      <c r="F66" s="320"/>
      <c r="G66" s="320"/>
      <c r="H66" s="320"/>
      <c r="I66" s="319"/>
      <c r="J66" s="328"/>
    </row>
    <row r="67" spans="1:10" ht="19.5">
      <c r="A67" s="320"/>
      <c r="B67" s="322"/>
      <c r="C67" s="324"/>
      <c r="D67" s="329"/>
      <c r="E67" s="324"/>
      <c r="F67" s="320"/>
      <c r="G67" s="320"/>
      <c r="H67" s="320"/>
      <c r="I67" s="319"/>
      <c r="J67" s="328"/>
    </row>
    <row r="68" spans="1:10" ht="19.5">
      <c r="A68" s="320"/>
      <c r="B68" s="322"/>
      <c r="C68" s="324"/>
      <c r="D68" s="329"/>
      <c r="E68" s="324"/>
      <c r="F68" s="320"/>
      <c r="G68" s="320"/>
      <c r="H68" s="320"/>
      <c r="I68" s="319"/>
      <c r="J68" s="328"/>
    </row>
    <row r="69" spans="1:10" ht="19.5">
      <c r="A69" s="320"/>
      <c r="B69" s="322"/>
      <c r="C69" s="324"/>
      <c r="D69" s="329"/>
      <c r="E69" s="324"/>
      <c r="F69" s="320"/>
      <c r="G69" s="320"/>
      <c r="H69" s="320"/>
      <c r="I69" s="319"/>
      <c r="J69" s="328"/>
    </row>
    <row r="70" spans="1:10" ht="19.5">
      <c r="A70" s="320"/>
      <c r="B70" s="322"/>
      <c r="C70" s="324"/>
      <c r="D70" s="329"/>
      <c r="E70" s="324"/>
      <c r="F70" s="320"/>
      <c r="G70" s="320"/>
      <c r="H70" s="320"/>
      <c r="I70" s="319"/>
      <c r="J70" s="328"/>
    </row>
    <row r="71" spans="1:10" ht="19.5">
      <c r="A71" s="320"/>
      <c r="B71" s="322"/>
      <c r="C71" s="324"/>
      <c r="D71" s="329"/>
      <c r="E71" s="324"/>
      <c r="F71" s="320"/>
      <c r="G71" s="320"/>
      <c r="H71" s="320"/>
      <c r="I71" s="319"/>
      <c r="J71" s="328"/>
    </row>
    <row r="72" spans="1:10" ht="19.5">
      <c r="A72" s="320"/>
      <c r="B72" s="322"/>
      <c r="C72" s="324"/>
      <c r="D72" s="329"/>
      <c r="E72" s="324"/>
      <c r="F72" s="320"/>
      <c r="G72" s="320"/>
      <c r="H72" s="320"/>
      <c r="I72" s="319"/>
      <c r="J72" s="328"/>
    </row>
    <row r="73" spans="1:10" ht="19.5">
      <c r="A73" s="320"/>
      <c r="B73" s="322"/>
      <c r="C73" s="324"/>
      <c r="D73" s="329"/>
      <c r="E73" s="324"/>
      <c r="F73" s="320"/>
      <c r="G73" s="320"/>
      <c r="H73" s="320"/>
      <c r="I73" s="319"/>
      <c r="J73" s="328"/>
    </row>
    <row r="74" spans="1:10" ht="19.5">
      <c r="A74" s="320"/>
      <c r="B74" s="322"/>
      <c r="C74" s="324"/>
      <c r="D74" s="329"/>
      <c r="E74" s="324"/>
      <c r="F74" s="320"/>
      <c r="G74" s="320"/>
      <c r="H74" s="320"/>
      <c r="I74" s="319"/>
      <c r="J74" s="328"/>
    </row>
    <row r="75" spans="1:10" ht="19.5">
      <c r="A75" s="320"/>
      <c r="B75" s="322"/>
      <c r="C75" s="324"/>
      <c r="D75" s="329"/>
      <c r="E75" s="324"/>
      <c r="F75" s="320"/>
      <c r="G75" s="320"/>
      <c r="H75" s="320"/>
      <c r="I75" s="319"/>
      <c r="J75" s="328"/>
    </row>
    <row r="76" spans="1:10" ht="19.5">
      <c r="A76" s="320"/>
      <c r="B76" s="322"/>
      <c r="C76" s="324"/>
      <c r="D76" s="329"/>
      <c r="E76" s="324"/>
      <c r="F76" s="320"/>
      <c r="G76" s="320"/>
      <c r="H76" s="320"/>
      <c r="I76" s="319"/>
      <c r="J76" s="328"/>
    </row>
    <row r="77" spans="1:10" ht="19.5">
      <c r="A77" s="320"/>
      <c r="B77" s="322"/>
      <c r="C77" s="324"/>
      <c r="D77" s="329"/>
      <c r="E77" s="324"/>
      <c r="F77" s="320"/>
      <c r="G77" s="320"/>
      <c r="H77" s="320"/>
      <c r="I77" s="319"/>
      <c r="J77" s="328"/>
    </row>
    <row r="78" spans="1:10" ht="19.5">
      <c r="A78" s="320"/>
      <c r="B78" s="322"/>
      <c r="C78" s="324"/>
      <c r="D78" s="329"/>
      <c r="E78" s="324"/>
      <c r="F78" s="320"/>
      <c r="G78" s="320"/>
      <c r="H78" s="320"/>
      <c r="I78" s="319"/>
      <c r="J78" s="328"/>
    </row>
    <row r="79" spans="1:10" ht="19.5">
      <c r="A79" s="320"/>
      <c r="B79" s="322"/>
      <c r="C79" s="324"/>
      <c r="D79" s="329"/>
      <c r="E79" s="324"/>
      <c r="F79" s="320"/>
      <c r="G79" s="320"/>
      <c r="H79" s="320"/>
      <c r="I79" s="319"/>
      <c r="J79" s="328"/>
    </row>
    <row r="80" spans="1:10" ht="19.5">
      <c r="A80" s="320"/>
      <c r="B80" s="322"/>
      <c r="C80" s="324"/>
      <c r="D80" s="329"/>
      <c r="E80" s="324"/>
      <c r="F80" s="320"/>
      <c r="G80" s="320"/>
      <c r="H80" s="320"/>
      <c r="I80" s="319"/>
      <c r="J80" s="328"/>
    </row>
    <row r="81" spans="1:10" ht="19.5">
      <c r="A81" s="320"/>
      <c r="B81" s="322"/>
      <c r="C81" s="324"/>
      <c r="D81" s="329"/>
      <c r="E81" s="324"/>
      <c r="F81" s="320"/>
      <c r="G81" s="320"/>
      <c r="H81" s="320"/>
      <c r="I81" s="319"/>
      <c r="J81" s="328"/>
    </row>
    <row r="82" spans="1:10" ht="19.5">
      <c r="A82" s="320"/>
      <c r="B82" s="322"/>
      <c r="C82" s="324"/>
      <c r="D82" s="329"/>
      <c r="E82" s="324"/>
      <c r="F82" s="320"/>
      <c r="G82" s="320"/>
      <c r="H82" s="320"/>
      <c r="I82" s="319"/>
      <c r="J82" s="328"/>
    </row>
    <row r="83" spans="1:10" ht="19.5">
      <c r="A83" s="320"/>
      <c r="B83" s="322"/>
      <c r="C83" s="324"/>
      <c r="D83" s="329"/>
      <c r="E83" s="324"/>
      <c r="F83" s="320"/>
      <c r="G83" s="320"/>
      <c r="H83" s="320"/>
      <c r="I83" s="319"/>
      <c r="J83" s="328"/>
    </row>
    <row r="84" spans="1:10" ht="19.5">
      <c r="A84" s="320"/>
      <c r="B84" s="322"/>
      <c r="C84" s="324"/>
      <c r="D84" s="329"/>
      <c r="E84" s="324"/>
      <c r="F84" s="320"/>
      <c r="G84" s="320"/>
      <c r="H84" s="320"/>
      <c r="I84" s="319"/>
      <c r="J84" s="328"/>
    </row>
    <row r="85" spans="1:10" ht="19.5">
      <c r="A85" s="320"/>
      <c r="B85" s="322"/>
      <c r="C85" s="324"/>
      <c r="D85" s="329"/>
      <c r="E85" s="324"/>
      <c r="F85" s="320"/>
      <c r="G85" s="320"/>
      <c r="H85" s="320"/>
      <c r="I85" s="319"/>
      <c r="J85" s="328"/>
    </row>
    <row r="86" spans="1:10" ht="19.5">
      <c r="A86" s="320"/>
      <c r="B86" s="322"/>
      <c r="C86" s="324"/>
      <c r="D86" s="329"/>
      <c r="E86" s="324"/>
      <c r="F86" s="320"/>
      <c r="G86" s="320"/>
      <c r="H86" s="320"/>
      <c r="I86" s="319"/>
      <c r="J86" s="328"/>
    </row>
    <row r="87" spans="1:10" ht="19.5">
      <c r="A87" s="320"/>
      <c r="B87" s="322"/>
      <c r="C87" s="324"/>
      <c r="D87" s="329"/>
      <c r="E87" s="324"/>
      <c r="F87" s="320"/>
      <c r="G87" s="320"/>
      <c r="H87" s="320"/>
      <c r="I87" s="319"/>
      <c r="J87" s="328"/>
    </row>
    <row r="88" spans="1:10" ht="19.5">
      <c r="A88" s="320"/>
      <c r="B88" s="320"/>
      <c r="C88" s="324"/>
      <c r="D88" s="327"/>
      <c r="E88" s="324"/>
      <c r="F88" s="320"/>
      <c r="G88" s="320"/>
      <c r="H88" s="320"/>
      <c r="I88" s="319"/>
      <c r="J88" s="328"/>
    </row>
    <row r="89" spans="1:10" ht="19.5">
      <c r="A89" s="320"/>
      <c r="B89" s="320"/>
      <c r="C89" s="319"/>
      <c r="D89" s="327"/>
      <c r="E89" s="319"/>
      <c r="F89" s="320"/>
      <c r="G89" s="320"/>
      <c r="H89" s="320"/>
      <c r="I89" s="319"/>
      <c r="J89" s="328"/>
    </row>
    <row r="90" spans="1:10" ht="19.5">
      <c r="A90" s="320"/>
      <c r="B90" s="320"/>
      <c r="C90" s="319"/>
      <c r="D90" s="327"/>
      <c r="E90" s="319"/>
      <c r="F90" s="320"/>
      <c r="G90" s="320"/>
      <c r="H90" s="320"/>
      <c r="I90" s="319"/>
      <c r="J90" s="328"/>
    </row>
    <row r="91" spans="1:10" ht="19.5">
      <c r="A91" s="320"/>
      <c r="B91" s="320"/>
      <c r="C91" s="319"/>
      <c r="D91" s="327"/>
      <c r="E91" s="319"/>
      <c r="F91" s="320"/>
      <c r="G91" s="320"/>
      <c r="H91" s="320"/>
      <c r="I91" s="319"/>
      <c r="J91" s="328"/>
    </row>
    <row r="92" spans="1:10" ht="19.5">
      <c r="A92" s="320"/>
      <c r="B92" s="320"/>
      <c r="C92" s="319"/>
      <c r="D92" s="327"/>
      <c r="E92" s="319"/>
      <c r="F92" s="320"/>
      <c r="G92" s="320"/>
      <c r="H92" s="320"/>
      <c r="I92" s="319"/>
      <c r="J92" s="328"/>
    </row>
    <row r="93" spans="1:10" ht="19.5">
      <c r="A93" s="320"/>
      <c r="B93" s="320"/>
      <c r="C93" s="319"/>
      <c r="D93" s="327"/>
      <c r="E93" s="319"/>
      <c r="F93" s="320"/>
      <c r="G93" s="320"/>
      <c r="H93" s="320"/>
      <c r="I93" s="319"/>
      <c r="J93" s="328"/>
    </row>
    <row r="94" spans="1:10" ht="19.5">
      <c r="A94" s="320"/>
      <c r="B94" s="320"/>
      <c r="C94" s="319"/>
      <c r="D94" s="327"/>
      <c r="E94" s="319"/>
      <c r="F94" s="320"/>
      <c r="G94" s="320"/>
      <c r="H94" s="320"/>
      <c r="I94" s="319"/>
      <c r="J94" s="328"/>
    </row>
    <row r="95" spans="1:10" ht="19.5">
      <c r="A95" s="320"/>
      <c r="B95" s="322"/>
      <c r="C95" s="324"/>
      <c r="D95" s="329"/>
      <c r="E95" s="324"/>
      <c r="F95" s="320"/>
      <c r="G95" s="320"/>
      <c r="H95" s="320"/>
      <c r="I95" s="319"/>
      <c r="J95" s="328"/>
    </row>
    <row r="96" spans="1:10" ht="19.5">
      <c r="A96" s="320"/>
      <c r="B96" s="322"/>
      <c r="C96" s="324"/>
      <c r="D96" s="329"/>
      <c r="E96" s="324"/>
      <c r="F96" s="320"/>
      <c r="G96" s="320"/>
      <c r="H96" s="320"/>
      <c r="I96" s="319"/>
      <c r="J96" s="328"/>
    </row>
    <row r="97" spans="1:10" ht="19.5">
      <c r="A97" s="320"/>
      <c r="B97" s="322"/>
      <c r="C97" s="324"/>
      <c r="D97" s="329"/>
      <c r="E97" s="324"/>
      <c r="F97" s="320"/>
      <c r="G97" s="320"/>
      <c r="H97" s="320"/>
      <c r="I97" s="319"/>
      <c r="J97" s="328"/>
    </row>
    <row r="98" spans="1:10" ht="19.5">
      <c r="A98" s="320"/>
      <c r="B98" s="322"/>
      <c r="C98" s="324"/>
      <c r="D98" s="329"/>
      <c r="E98" s="324"/>
      <c r="F98" s="320"/>
      <c r="G98" s="320"/>
      <c r="H98" s="320"/>
      <c r="I98" s="319"/>
      <c r="J98" s="328"/>
    </row>
    <row r="99" spans="1:10" ht="19.5">
      <c r="A99" s="320"/>
      <c r="B99" s="322"/>
      <c r="C99" s="324"/>
      <c r="D99" s="329"/>
      <c r="E99" s="324"/>
      <c r="F99" s="320"/>
      <c r="G99" s="320"/>
      <c r="H99" s="320"/>
      <c r="I99" s="319"/>
      <c r="J99" s="328"/>
    </row>
    <row r="100" spans="1:10" ht="19.5">
      <c r="A100" s="320"/>
      <c r="B100" s="322"/>
      <c r="C100" s="324"/>
      <c r="D100" s="329"/>
      <c r="E100" s="324"/>
      <c r="F100" s="320"/>
      <c r="G100" s="320"/>
      <c r="H100" s="320"/>
      <c r="I100" s="319"/>
      <c r="J100" s="328"/>
    </row>
    <row r="101" spans="1:10" ht="19.5">
      <c r="A101" s="320"/>
      <c r="B101" s="322"/>
      <c r="C101" s="324"/>
      <c r="D101" s="329"/>
      <c r="E101" s="324"/>
      <c r="F101" s="320"/>
      <c r="G101" s="320"/>
      <c r="H101" s="320"/>
      <c r="I101" s="319"/>
      <c r="J101" s="328"/>
    </row>
    <row r="102" spans="1:10" ht="19.5">
      <c r="A102" s="320"/>
      <c r="B102" s="322"/>
      <c r="C102" s="324"/>
      <c r="D102" s="329"/>
      <c r="E102" s="324"/>
      <c r="F102" s="320"/>
      <c r="G102" s="320"/>
      <c r="H102" s="320"/>
      <c r="I102" s="319"/>
      <c r="J102" s="328"/>
    </row>
    <row r="103" spans="1:10" ht="19.5">
      <c r="A103" s="320"/>
      <c r="B103" s="322"/>
      <c r="C103" s="324"/>
      <c r="D103" s="329"/>
      <c r="E103" s="324"/>
      <c r="F103" s="320"/>
      <c r="G103" s="320"/>
      <c r="H103" s="320"/>
      <c r="I103" s="319"/>
      <c r="J103" s="328"/>
    </row>
    <row r="104" spans="1:10" ht="19.5">
      <c r="A104" s="320"/>
      <c r="B104" s="322"/>
      <c r="C104" s="324"/>
      <c r="D104" s="329"/>
      <c r="E104" s="324"/>
      <c r="F104" s="320"/>
      <c r="G104" s="320"/>
      <c r="H104" s="320"/>
      <c r="I104" s="319"/>
      <c r="J104" s="328"/>
    </row>
    <row r="105" spans="1:10" ht="19.5">
      <c r="A105" s="320"/>
      <c r="B105" s="322"/>
      <c r="C105" s="324"/>
      <c r="D105" s="329"/>
      <c r="E105" s="324"/>
      <c r="F105" s="320"/>
      <c r="G105" s="320"/>
      <c r="H105" s="320"/>
      <c r="I105" s="319"/>
      <c r="J105" s="328"/>
    </row>
    <row r="106" spans="1:10" ht="19.5">
      <c r="A106" s="320"/>
      <c r="B106" s="322"/>
      <c r="C106" s="324"/>
      <c r="D106" s="329"/>
      <c r="E106" s="324"/>
      <c r="F106" s="320"/>
      <c r="G106" s="320"/>
      <c r="H106" s="320"/>
      <c r="I106" s="319"/>
      <c r="J106" s="328"/>
    </row>
    <row r="107" spans="1:10" ht="19.5">
      <c r="A107" s="320"/>
      <c r="B107" s="322"/>
      <c r="C107" s="324"/>
      <c r="D107" s="329"/>
      <c r="E107" s="324"/>
      <c r="F107" s="320"/>
      <c r="G107" s="320"/>
      <c r="H107" s="320"/>
      <c r="I107" s="319"/>
      <c r="J107" s="328"/>
    </row>
    <row r="108" spans="1:10" ht="19.5">
      <c r="A108" s="320"/>
      <c r="B108" s="322"/>
      <c r="C108" s="324"/>
      <c r="D108" s="329"/>
      <c r="E108" s="324"/>
      <c r="F108" s="320"/>
      <c r="G108" s="320"/>
      <c r="H108" s="320"/>
      <c r="I108" s="319"/>
      <c r="J108" s="328"/>
    </row>
    <row r="109" spans="1:10" ht="19.5">
      <c r="A109" s="320"/>
      <c r="B109" s="320"/>
      <c r="C109" s="319"/>
      <c r="D109" s="327"/>
      <c r="E109" s="319"/>
      <c r="F109" s="320"/>
      <c r="G109" s="320"/>
      <c r="H109" s="320"/>
      <c r="I109" s="319"/>
      <c r="J109" s="328"/>
    </row>
    <row r="110" spans="1:10" ht="19.5">
      <c r="A110" s="320"/>
      <c r="B110" s="320"/>
      <c r="C110" s="319"/>
      <c r="D110" s="327"/>
      <c r="E110" s="319"/>
      <c r="F110" s="320"/>
      <c r="G110" s="320"/>
      <c r="H110" s="320"/>
      <c r="I110" s="319"/>
      <c r="J110" s="328"/>
    </row>
    <row r="111" spans="1:10" ht="19.5">
      <c r="A111" s="334"/>
      <c r="B111" s="334"/>
      <c r="C111" s="334"/>
      <c r="D111" s="334"/>
      <c r="E111" s="334"/>
      <c r="F111" s="334"/>
      <c r="G111" s="334"/>
      <c r="H111" s="334"/>
      <c r="I111" s="310"/>
      <c r="J111" s="310"/>
    </row>
    <row r="112" spans="1:10">
      <c r="A112" s="310"/>
      <c r="B112" s="310"/>
      <c r="C112" s="310"/>
      <c r="D112" s="310"/>
      <c r="E112" s="310"/>
      <c r="F112" s="310"/>
      <c r="G112" s="310"/>
      <c r="H112" s="310"/>
      <c r="I112" s="310"/>
      <c r="J112" s="310"/>
    </row>
    <row r="113" spans="1:8">
      <c r="A113" s="310"/>
      <c r="B113" s="310"/>
      <c r="C113" s="310"/>
      <c r="D113" s="310"/>
      <c r="E113" s="310"/>
      <c r="F113" s="310"/>
      <c r="G113" s="310"/>
      <c r="H113" s="310"/>
    </row>
    <row r="114" spans="1:8" ht="19.5">
      <c r="A114" s="310"/>
      <c r="B114" s="310"/>
      <c r="C114" s="310"/>
      <c r="D114" s="310"/>
      <c r="E114" s="310"/>
      <c r="F114" s="310"/>
      <c r="G114" s="310"/>
      <c r="H114" s="335"/>
    </row>
    <row r="115" spans="1:8">
      <c r="A115" s="310"/>
      <c r="B115" s="310"/>
      <c r="C115" s="310"/>
      <c r="D115" s="310"/>
      <c r="E115" s="310"/>
      <c r="F115" s="310"/>
      <c r="G115" s="310"/>
      <c r="H115" s="310"/>
    </row>
    <row r="116" spans="1:8">
      <c r="A116" s="310"/>
      <c r="B116" s="310"/>
      <c r="C116" s="310"/>
      <c r="D116" s="310"/>
      <c r="E116" s="310"/>
      <c r="F116" s="310"/>
      <c r="G116" s="310"/>
      <c r="H116" s="310"/>
    </row>
    <row r="117" spans="1:8">
      <c r="A117" s="310"/>
      <c r="B117" s="310"/>
      <c r="C117" s="310"/>
      <c r="D117" s="310"/>
      <c r="E117" s="310"/>
      <c r="F117" s="310"/>
      <c r="G117" s="310"/>
      <c r="H117" s="310"/>
    </row>
    <row r="118" spans="1:8">
      <c r="A118" s="310"/>
      <c r="B118" s="310"/>
      <c r="C118" s="310"/>
      <c r="D118" s="310"/>
      <c r="E118" s="310"/>
      <c r="F118" s="310"/>
      <c r="G118" s="310"/>
      <c r="H118" s="310"/>
    </row>
    <row r="119" spans="1:8">
      <c r="A119" s="310"/>
      <c r="B119" s="310"/>
      <c r="C119" s="310"/>
      <c r="D119" s="310"/>
      <c r="E119" s="310"/>
      <c r="F119" s="310"/>
      <c r="G119" s="310"/>
      <c r="H119" s="310"/>
    </row>
    <row r="120" spans="1:8">
      <c r="A120" s="310"/>
      <c r="B120" s="310"/>
      <c r="C120" s="310"/>
      <c r="D120" s="310"/>
      <c r="E120" s="310"/>
      <c r="F120" s="310"/>
      <c r="G120" s="310"/>
      <c r="H120" s="310"/>
    </row>
    <row r="121" spans="1:8">
      <c r="A121" s="310"/>
      <c r="B121" s="310"/>
      <c r="C121" s="310"/>
      <c r="D121" s="310"/>
      <c r="E121" s="310"/>
      <c r="F121" s="310"/>
      <c r="G121" s="310"/>
      <c r="H121" s="310"/>
    </row>
    <row r="122" spans="1:8">
      <c r="A122" s="310"/>
      <c r="B122" s="310"/>
      <c r="C122" s="310"/>
      <c r="D122" s="310"/>
      <c r="E122" s="310"/>
      <c r="F122" s="310"/>
      <c r="G122" s="310"/>
      <c r="H122" s="310"/>
    </row>
    <row r="123" spans="1:8">
      <c r="A123" s="310"/>
      <c r="B123" s="310"/>
      <c r="C123" s="310"/>
      <c r="D123" s="310"/>
      <c r="E123" s="310"/>
      <c r="F123" s="310"/>
      <c r="G123" s="310"/>
      <c r="H123" s="310"/>
    </row>
    <row r="124" spans="1:8">
      <c r="A124" s="310"/>
      <c r="B124" s="310"/>
      <c r="C124" s="310"/>
      <c r="D124" s="310"/>
      <c r="E124" s="310"/>
      <c r="F124" s="310"/>
      <c r="G124" s="310"/>
      <c r="H124" s="310"/>
    </row>
    <row r="125" spans="1:8">
      <c r="A125" s="310"/>
      <c r="B125" s="310"/>
      <c r="C125" s="310"/>
      <c r="D125" s="310"/>
      <c r="E125" s="310"/>
      <c r="F125" s="310"/>
      <c r="G125" s="310"/>
      <c r="H125" s="310"/>
    </row>
  </sheetData>
  <mergeCells count="39">
    <mergeCell ref="A1:W1"/>
    <mergeCell ref="X1:Y1"/>
    <mergeCell ref="A2:W2"/>
    <mergeCell ref="X2:Y2"/>
    <mergeCell ref="A3:W3"/>
    <mergeCell ref="X3:Y3"/>
    <mergeCell ref="Q11:Y11"/>
    <mergeCell ref="I12:K12"/>
    <mergeCell ref="L12:O12"/>
    <mergeCell ref="Q12:Q13"/>
    <mergeCell ref="S12:S13"/>
    <mergeCell ref="U12:U13"/>
    <mergeCell ref="W12:W13"/>
    <mergeCell ref="Y12:Y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M7:M8"/>
    <mergeCell ref="I7:I8"/>
    <mergeCell ref="A12:A13"/>
    <mergeCell ref="C12:C13"/>
    <mergeCell ref="D12:D13"/>
    <mergeCell ref="E12:E13"/>
    <mergeCell ref="G12:G13"/>
    <mergeCell ref="E11:G11"/>
    <mergeCell ref="I11:O11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2"/>
  <sheetViews>
    <sheetView rightToLeft="1" view="pageBreakPreview" zoomScaleNormal="100" zoomScaleSheetLayoutView="100" workbookViewId="0">
      <selection activeCell="K19" sqref="K19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42578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6.7109375" style="3" bestFit="1" customWidth="1"/>
    <col min="14" max="14" width="0.42578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84" t="str">
        <f>Sheet1!L4</f>
        <v>صندوق سرمایه‌گذاری اختصاصی بازارگردانی خبرگان اهداف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</row>
    <row r="2" spans="1:21" ht="21">
      <c r="A2" s="384" t="s">
        <v>60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17"/>
      <c r="U2" s="128"/>
    </row>
    <row r="3" spans="1:21" ht="20.25" customHeight="1">
      <c r="A3" s="384" t="str">
        <f>Sheet1!L5</f>
        <v>برای دوره یک ماهه منتهی به 31 شهریور ماه 1400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</row>
    <row r="4" spans="1:21" s="21" customFormat="1" ht="46.5" customHeight="1">
      <c r="A4" s="411" t="s">
        <v>61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40"/>
      <c r="B6" s="248"/>
      <c r="C6" s="399" t="s">
        <v>15</v>
      </c>
      <c r="D6" s="399"/>
      <c r="E6" s="399"/>
      <c r="F6" s="399"/>
      <c r="G6" s="399"/>
      <c r="H6" s="399"/>
      <c r="I6" s="399"/>
      <c r="J6" s="247"/>
      <c r="K6" s="239" t="s">
        <v>127</v>
      </c>
      <c r="L6" s="249"/>
      <c r="M6" s="416" t="s">
        <v>11</v>
      </c>
      <c r="N6" s="416"/>
      <c r="O6" s="416"/>
      <c r="P6" s="248"/>
      <c r="Q6" s="399" t="s">
        <v>132</v>
      </c>
      <c r="R6" s="399"/>
      <c r="S6" s="399"/>
      <c r="T6" s="49"/>
      <c r="U6" s="105"/>
    </row>
    <row r="7" spans="1:21" ht="24" customHeight="1">
      <c r="A7" s="413" t="s">
        <v>12</v>
      </c>
      <c r="B7" s="250"/>
      <c r="C7" s="413" t="s">
        <v>13</v>
      </c>
      <c r="D7" s="247"/>
      <c r="E7" s="413" t="s">
        <v>14</v>
      </c>
      <c r="F7" s="247"/>
      <c r="G7" s="413" t="s">
        <v>41</v>
      </c>
      <c r="H7" s="247"/>
      <c r="I7" s="413" t="s">
        <v>42</v>
      </c>
      <c r="J7" s="412"/>
      <c r="K7" s="414" t="s">
        <v>6</v>
      </c>
      <c r="L7" s="250"/>
      <c r="M7" s="415" t="s">
        <v>43</v>
      </c>
      <c r="N7" s="241"/>
      <c r="O7" s="415" t="s">
        <v>44</v>
      </c>
      <c r="P7" s="248"/>
      <c r="Q7" s="400" t="s">
        <v>6</v>
      </c>
      <c r="R7" s="412"/>
      <c r="S7" s="402" t="s">
        <v>29</v>
      </c>
    </row>
    <row r="8" spans="1:21" ht="29.25" customHeight="1" thickBot="1">
      <c r="A8" s="396"/>
      <c r="B8" s="250"/>
      <c r="C8" s="396"/>
      <c r="D8" s="251"/>
      <c r="E8" s="396"/>
      <c r="F8" s="251"/>
      <c r="G8" s="396"/>
      <c r="H8" s="251"/>
      <c r="I8" s="396"/>
      <c r="J8" s="398"/>
      <c r="K8" s="401"/>
      <c r="L8" s="250"/>
      <c r="M8" s="416"/>
      <c r="N8" s="252"/>
      <c r="O8" s="416"/>
      <c r="P8" s="248"/>
      <c r="Q8" s="401"/>
      <c r="R8" s="412"/>
      <c r="S8" s="399"/>
    </row>
    <row r="9" spans="1:21" ht="15.75" customHeight="1">
      <c r="A9" s="173"/>
      <c r="B9" s="14"/>
      <c r="C9" s="173"/>
      <c r="D9" s="15"/>
      <c r="E9" s="173"/>
      <c r="F9" s="15"/>
      <c r="G9" s="173"/>
      <c r="H9" s="15"/>
      <c r="I9" s="173"/>
      <c r="J9" s="172"/>
      <c r="K9" s="244" t="s">
        <v>85</v>
      </c>
      <c r="L9" s="243"/>
      <c r="M9" s="244" t="s">
        <v>85</v>
      </c>
      <c r="N9" s="57"/>
      <c r="O9" s="244" t="s">
        <v>85</v>
      </c>
      <c r="P9" s="9"/>
      <c r="Q9" s="244" t="s">
        <v>85</v>
      </c>
      <c r="R9" s="168"/>
      <c r="S9" s="244" t="s">
        <v>87</v>
      </c>
    </row>
    <row r="10" spans="1:21" ht="32.25" customHeight="1">
      <c r="A10" s="154" t="s">
        <v>99</v>
      </c>
      <c r="B10" s="14"/>
      <c r="C10" s="55" t="s">
        <v>100</v>
      </c>
      <c r="D10" s="55"/>
      <c r="E10" s="55" t="s">
        <v>109</v>
      </c>
      <c r="F10" s="55"/>
      <c r="G10" s="55" t="s">
        <v>111</v>
      </c>
      <c r="H10" s="55"/>
      <c r="I10" s="253">
        <v>0.1</v>
      </c>
      <c r="J10" s="238"/>
      <c r="K10" s="313">
        <v>283731839954</v>
      </c>
      <c r="L10" s="313"/>
      <c r="M10" s="313">
        <v>182850765621</v>
      </c>
      <c r="N10" s="313"/>
      <c r="O10" s="313">
        <v>63277280095</v>
      </c>
      <c r="P10" s="313"/>
      <c r="Q10" s="313">
        <f>K10+M10-O10</f>
        <v>403305325480</v>
      </c>
      <c r="R10" s="237"/>
      <c r="S10" s="360">
        <f>Q10/' سهام'!$AA$2</f>
        <v>2.7501625233327082E-2</v>
      </c>
    </row>
    <row r="11" spans="1:21" ht="32.25" customHeight="1">
      <c r="A11" s="154" t="s">
        <v>99</v>
      </c>
      <c r="B11" s="14"/>
      <c r="C11" s="55" t="s">
        <v>101</v>
      </c>
      <c r="D11" s="55"/>
      <c r="E11" s="55" t="s">
        <v>109</v>
      </c>
      <c r="F11" s="55"/>
      <c r="G11" s="55" t="s">
        <v>112</v>
      </c>
      <c r="H11" s="55"/>
      <c r="I11" s="253">
        <v>0.1</v>
      </c>
      <c r="J11" s="238"/>
      <c r="K11" s="313">
        <v>15255411460</v>
      </c>
      <c r="L11" s="313"/>
      <c r="M11" s="313">
        <v>76855352715</v>
      </c>
      <c r="N11" s="313"/>
      <c r="O11" s="313">
        <v>79666844640</v>
      </c>
      <c r="P11" s="313"/>
      <c r="Q11" s="313">
        <f>K11+M11-O11</f>
        <v>12443919535</v>
      </c>
      <c r="R11" s="237"/>
      <c r="S11" s="307">
        <f>Q11/' سهام'!$AA$2</f>
        <v>8.4855812671935313E-4</v>
      </c>
    </row>
    <row r="12" spans="1:21" ht="32.25" customHeight="1">
      <c r="A12" s="154" t="s">
        <v>99</v>
      </c>
      <c r="B12" s="14"/>
      <c r="C12" s="55" t="s">
        <v>102</v>
      </c>
      <c r="D12" s="55"/>
      <c r="E12" s="55" t="s">
        <v>110</v>
      </c>
      <c r="F12" s="55"/>
      <c r="G12" s="55" t="s">
        <v>113</v>
      </c>
      <c r="H12" s="55"/>
      <c r="I12" s="253">
        <v>0</v>
      </c>
      <c r="J12" s="238"/>
      <c r="K12" s="313">
        <v>1758000</v>
      </c>
      <c r="L12" s="313"/>
      <c r="M12" s="354">
        <v>0</v>
      </c>
      <c r="N12" s="313"/>
      <c r="O12" s="354">
        <v>0</v>
      </c>
      <c r="P12" s="313"/>
      <c r="Q12" s="313">
        <f t="shared" ref="Q12:Q17" si="0">K12+M12-O12</f>
        <v>1758000</v>
      </c>
      <c r="R12" s="237"/>
      <c r="S12" s="360">
        <f>Q12/' سهام'!$AA$2</f>
        <v>1.1987904474766623E-7</v>
      </c>
    </row>
    <row r="13" spans="1:21" ht="32.25" customHeight="1">
      <c r="A13" s="154" t="s">
        <v>99</v>
      </c>
      <c r="B13" s="14"/>
      <c r="C13" s="55" t="s">
        <v>103</v>
      </c>
      <c r="D13" s="55"/>
      <c r="E13" s="55" t="s">
        <v>110</v>
      </c>
      <c r="F13" s="55"/>
      <c r="G13" s="55" t="s">
        <v>114</v>
      </c>
      <c r="H13" s="55"/>
      <c r="I13" s="253">
        <v>0</v>
      </c>
      <c r="J13" s="238"/>
      <c r="K13" s="313">
        <v>28233501967</v>
      </c>
      <c r="L13" s="313"/>
      <c r="M13" s="313">
        <v>46340439040</v>
      </c>
      <c r="N13" s="313"/>
      <c r="O13" s="313">
        <v>39234834462</v>
      </c>
      <c r="P13" s="313"/>
      <c r="Q13" s="313">
        <f t="shared" si="0"/>
        <v>35339106545</v>
      </c>
      <c r="R13" s="237"/>
      <c r="S13" s="360">
        <f>Q13/' سهام'!$AA$2</f>
        <v>2.409794274659044E-3</v>
      </c>
    </row>
    <row r="14" spans="1:21" ht="32.25" customHeight="1">
      <c r="A14" s="154" t="s">
        <v>99</v>
      </c>
      <c r="B14" s="14"/>
      <c r="C14" s="55" t="s">
        <v>104</v>
      </c>
      <c r="D14" s="55"/>
      <c r="E14" s="55" t="s">
        <v>109</v>
      </c>
      <c r="F14" s="55"/>
      <c r="G14" s="55" t="s">
        <v>114</v>
      </c>
      <c r="H14" s="55"/>
      <c r="I14" s="253">
        <v>0.1</v>
      </c>
      <c r="J14" s="238"/>
      <c r="K14" s="313">
        <v>1328515701387</v>
      </c>
      <c r="L14" s="313"/>
      <c r="M14" s="313">
        <v>588341919328</v>
      </c>
      <c r="N14" s="313"/>
      <c r="O14" s="313">
        <v>1825977980261</v>
      </c>
      <c r="P14" s="313"/>
      <c r="Q14" s="313">
        <f t="shared" si="0"/>
        <v>90879640454</v>
      </c>
      <c r="R14" s="237"/>
      <c r="S14" s="304">
        <f>Q14/' سهام'!$AA$2</f>
        <v>6.1971356567900359E-3</v>
      </c>
    </row>
    <row r="15" spans="1:21" ht="32.25" customHeight="1">
      <c r="A15" s="154" t="s">
        <v>99</v>
      </c>
      <c r="B15" s="14"/>
      <c r="C15" s="55" t="s">
        <v>105</v>
      </c>
      <c r="D15" s="55"/>
      <c r="E15" s="55" t="s">
        <v>109</v>
      </c>
      <c r="F15" s="55"/>
      <c r="G15" s="55" t="s">
        <v>114</v>
      </c>
      <c r="H15" s="55"/>
      <c r="I15" s="253">
        <v>0.1</v>
      </c>
      <c r="J15" s="238"/>
      <c r="K15" s="313">
        <v>1114823620</v>
      </c>
      <c r="L15" s="313"/>
      <c r="M15" s="313">
        <v>9468365</v>
      </c>
      <c r="N15" s="313"/>
      <c r="O15" s="354">
        <v>0</v>
      </c>
      <c r="P15" s="313"/>
      <c r="Q15" s="313">
        <f t="shared" si="0"/>
        <v>1124291985</v>
      </c>
      <c r="R15" s="237"/>
      <c r="S15" s="304">
        <f>Q15/' سهام'!$AA$2</f>
        <v>7.6666125813001985E-5</v>
      </c>
    </row>
    <row r="16" spans="1:21" ht="32.25" customHeight="1">
      <c r="A16" s="154" t="s">
        <v>99</v>
      </c>
      <c r="B16" s="14"/>
      <c r="C16" s="55" t="s">
        <v>106</v>
      </c>
      <c r="D16" s="55"/>
      <c r="E16" s="55" t="s">
        <v>109</v>
      </c>
      <c r="F16" s="55"/>
      <c r="G16" s="55" t="s">
        <v>115</v>
      </c>
      <c r="H16" s="55"/>
      <c r="I16" s="253">
        <v>0.1</v>
      </c>
      <c r="J16" s="100"/>
      <c r="K16" s="313">
        <v>80000</v>
      </c>
      <c r="L16" s="313"/>
      <c r="M16" s="313">
        <v>42069315600</v>
      </c>
      <c r="N16" s="313"/>
      <c r="O16" s="313">
        <v>36643128763</v>
      </c>
      <c r="P16" s="313"/>
      <c r="Q16" s="313">
        <f t="shared" si="0"/>
        <v>5426266837</v>
      </c>
      <c r="R16" s="99"/>
      <c r="S16" s="360">
        <f>Q16/' سهام'!$AA$2</f>
        <v>3.7002029861518785E-4</v>
      </c>
    </row>
    <row r="17" spans="1:22" ht="32.25" customHeight="1">
      <c r="A17" s="154" t="s">
        <v>99</v>
      </c>
      <c r="B17" s="14"/>
      <c r="C17" s="55" t="s">
        <v>107</v>
      </c>
      <c r="D17" s="55"/>
      <c r="E17" s="55" t="s">
        <v>109</v>
      </c>
      <c r="F17" s="55"/>
      <c r="G17" s="55" t="s">
        <v>115</v>
      </c>
      <c r="H17" s="55"/>
      <c r="I17" s="253">
        <v>0.1</v>
      </c>
      <c r="J17" s="16"/>
      <c r="K17" s="313">
        <v>57020593168</v>
      </c>
      <c r="L17" s="313"/>
      <c r="M17" s="313">
        <v>83007280405</v>
      </c>
      <c r="N17" s="313"/>
      <c r="O17" s="313">
        <v>82438588423</v>
      </c>
      <c r="P17" s="313"/>
      <c r="Q17" s="313">
        <f t="shared" si="0"/>
        <v>57589285150</v>
      </c>
      <c r="R17" s="164"/>
      <c r="S17" s="360">
        <f>Q17/' سهام'!$AA$2</f>
        <v>3.9270469234829125E-3</v>
      </c>
      <c r="U17" s="82"/>
    </row>
    <row r="18" spans="1:22" ht="32.25" customHeight="1">
      <c r="A18" s="154" t="s">
        <v>99</v>
      </c>
      <c r="B18" s="14"/>
      <c r="C18" s="55" t="s">
        <v>108</v>
      </c>
      <c r="D18" s="55"/>
      <c r="E18" s="55" t="s">
        <v>109</v>
      </c>
      <c r="F18" s="55"/>
      <c r="G18" s="55" t="s">
        <v>115</v>
      </c>
      <c r="H18" s="55"/>
      <c r="I18" s="253">
        <v>0.1</v>
      </c>
      <c r="J18" s="162"/>
      <c r="K18" s="313">
        <v>77398514550</v>
      </c>
      <c r="L18" s="313"/>
      <c r="M18" s="313">
        <v>110886666426</v>
      </c>
      <c r="N18" s="313"/>
      <c r="O18" s="313">
        <v>182148362559</v>
      </c>
      <c r="P18" s="313"/>
      <c r="Q18" s="313">
        <f>K18+M18-O18</f>
        <v>6136818417</v>
      </c>
      <c r="R18" s="163"/>
      <c r="S18" s="360">
        <f>Q18/' سهام'!$AA$2</f>
        <v>4.1847322503972995E-4</v>
      </c>
      <c r="U18" s="82"/>
    </row>
    <row r="19" spans="1:22" ht="26.25" customHeight="1" thickBot="1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6"/>
      <c r="K19" s="74">
        <f>SUM(K10:K18)</f>
        <v>1791272224106</v>
      </c>
      <c r="L19" s="83"/>
      <c r="M19" s="74">
        <f>SUM(M10:M18)</f>
        <v>1130361207500</v>
      </c>
      <c r="O19" s="74">
        <f>SUM(O10:O18)</f>
        <v>2309387019203</v>
      </c>
      <c r="Q19" s="74">
        <f>SUM(Q10:Q18)</f>
        <v>612246412403</v>
      </c>
      <c r="R19" s="83"/>
      <c r="S19" s="183">
        <f>SUM(S10:S18)</f>
        <v>4.1749439743491094E-2</v>
      </c>
      <c r="U19" s="410"/>
      <c r="V19" s="410"/>
    </row>
    <row r="20" spans="1:22" ht="16.5" thickTop="1">
      <c r="A20" s="18"/>
      <c r="B20" s="18"/>
      <c r="C20" s="18"/>
      <c r="D20" s="18"/>
      <c r="E20" s="18"/>
      <c r="F20" s="18"/>
      <c r="G20" s="18"/>
      <c r="K20" s="318"/>
      <c r="M20" s="149"/>
      <c r="O20" s="149"/>
      <c r="Q20" s="318"/>
    </row>
    <row r="21" spans="1:22">
      <c r="A21" s="18"/>
      <c r="B21" s="18"/>
      <c r="C21" s="18"/>
      <c r="D21" s="15"/>
      <c r="E21" s="142"/>
      <c r="F21" s="15"/>
      <c r="G21" s="142"/>
      <c r="K21" s="318"/>
      <c r="M21" s="149"/>
      <c r="O21" s="149"/>
      <c r="Q21" s="125"/>
    </row>
    <row r="22" spans="1:22">
      <c r="A22" s="18"/>
      <c r="B22" s="18"/>
      <c r="C22" s="18"/>
      <c r="D22" s="15"/>
      <c r="E22" s="142"/>
      <c r="F22" s="15"/>
      <c r="G22" s="110"/>
      <c r="J22" s="79"/>
      <c r="K22" s="79"/>
      <c r="L22" s="79"/>
      <c r="M22" s="79"/>
      <c r="N22" s="79"/>
      <c r="O22" s="79"/>
      <c r="P22" s="79"/>
      <c r="Q22" s="79"/>
    </row>
    <row r="23" spans="1:22">
      <c r="A23" s="18"/>
      <c r="B23" s="18"/>
      <c r="C23" s="18"/>
      <c r="I23" s="14"/>
      <c r="K23" s="82"/>
      <c r="L23" s="82"/>
      <c r="M23" s="82"/>
      <c r="N23" s="82"/>
      <c r="O23" s="82"/>
      <c r="P23" s="82"/>
      <c r="Q23" s="82"/>
    </row>
    <row r="24" spans="1:22">
      <c r="K24" s="79"/>
      <c r="Q24" s="82"/>
    </row>
    <row r="25" spans="1:22">
      <c r="Q25" s="149"/>
    </row>
    <row r="32" spans="1:22">
      <c r="A32" s="129"/>
    </row>
  </sheetData>
  <mergeCells count="20">
    <mergeCell ref="I7:I8"/>
    <mergeCell ref="C6:I6"/>
    <mergeCell ref="M6:O6"/>
    <mergeCell ref="M7:M8"/>
    <mergeCell ref="U19:V19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</mergeCells>
  <printOptions horizontalCentered="1"/>
  <pageMargins left="0.70866141732283472" right="0.70866141732283472" top="0.74803149606299213" bottom="0.74803149606299213" header="0.31496062992125984" footer="0.31496062992125984"/>
  <pageSetup scale="79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3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5" bestFit="1" customWidth="1"/>
    <col min="14" max="14" width="0.42578125" style="27" customWidth="1"/>
    <col min="15" max="15" width="13" style="85" customWidth="1"/>
    <col min="16" max="16" width="0.5703125" style="85" customWidth="1"/>
    <col min="17" max="17" width="15.42578125" style="85" bestFit="1" customWidth="1"/>
    <col min="18" max="18" width="0.28515625" style="27" customWidth="1"/>
    <col min="19" max="19" width="13.42578125" style="85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19" t="str">
        <f>' سهام'!A1:Y1</f>
        <v>صندوق سرمایه‌گذاری اختصاصی بازارگردانی خبرگان اهداف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</row>
    <row r="2" spans="1:22" ht="21">
      <c r="A2" s="419" t="s">
        <v>66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</row>
    <row r="3" spans="1:22" ht="21">
      <c r="A3" s="419" t="str">
        <f>' سهام'!A3:Y3</f>
        <v>برای دوره یک ماهه منتهی به 31 شهریور ماه 1400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</row>
    <row r="4" spans="1:22" ht="44.25" customHeight="1">
      <c r="A4" s="420" t="s">
        <v>76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28"/>
      <c r="U4" s="28"/>
      <c r="V4" s="28"/>
    </row>
    <row r="5" spans="1:22" ht="34.5" customHeight="1" thickBot="1">
      <c r="A5" s="101"/>
      <c r="B5" s="3"/>
      <c r="C5" s="416" t="s">
        <v>53</v>
      </c>
      <c r="D5" s="416"/>
      <c r="E5" s="416"/>
      <c r="F5" s="416"/>
      <c r="G5" s="416"/>
      <c r="H5" s="52"/>
      <c r="I5" s="418" t="s">
        <v>81</v>
      </c>
      <c r="J5" s="418"/>
      <c r="K5" s="418"/>
      <c r="L5" s="418"/>
      <c r="M5" s="418"/>
      <c r="N5" s="53"/>
      <c r="O5" s="418" t="s">
        <v>82</v>
      </c>
      <c r="P5" s="418"/>
      <c r="Q5" s="418"/>
      <c r="R5" s="418"/>
      <c r="S5" s="418"/>
      <c r="T5" s="2"/>
      <c r="U5" s="2"/>
      <c r="V5" s="2"/>
    </row>
    <row r="6" spans="1:22" ht="65.25" customHeight="1" thickBot="1">
      <c r="A6" s="102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4" t="s">
        <v>51</v>
      </c>
      <c r="N6" s="49"/>
      <c r="O6" s="84" t="s">
        <v>49</v>
      </c>
      <c r="P6" s="89"/>
      <c r="Q6" s="84" t="s">
        <v>50</v>
      </c>
      <c r="R6" s="65"/>
      <c r="S6" s="84" t="s">
        <v>51</v>
      </c>
      <c r="T6" s="37"/>
      <c r="U6" s="37"/>
      <c r="V6" s="37"/>
    </row>
    <row r="7" spans="1:22" ht="26.25" customHeight="1">
      <c r="A7" s="98"/>
      <c r="B7" s="36"/>
      <c r="C7" s="55"/>
      <c r="D7" s="55"/>
      <c r="E7" s="55"/>
      <c r="F7" s="55"/>
      <c r="G7" s="55"/>
      <c r="H7" s="55"/>
      <c r="I7" s="109"/>
      <c r="J7" s="109">
        <v>0</v>
      </c>
      <c r="K7" s="109"/>
      <c r="L7" s="109">
        <v>0</v>
      </c>
      <c r="M7" s="109"/>
      <c r="N7" s="55"/>
      <c r="O7" s="55"/>
      <c r="P7" s="55"/>
      <c r="Q7" s="109"/>
      <c r="R7" s="55"/>
      <c r="S7" s="55"/>
      <c r="T7" s="37"/>
      <c r="U7" s="37"/>
      <c r="V7" s="37"/>
    </row>
    <row r="8" spans="1:22" ht="26.25" customHeight="1">
      <c r="A8" s="98"/>
      <c r="B8" s="36"/>
      <c r="C8" s="55"/>
      <c r="D8" s="55"/>
      <c r="E8" s="55"/>
      <c r="F8" s="55"/>
      <c r="G8" s="55"/>
      <c r="H8" s="55"/>
      <c r="I8" s="109"/>
      <c r="J8" s="109">
        <v>0</v>
      </c>
      <c r="K8" s="109"/>
      <c r="L8" s="109">
        <v>0</v>
      </c>
      <c r="M8" s="109"/>
      <c r="N8" s="55"/>
      <c r="O8" s="55"/>
      <c r="P8" s="55"/>
      <c r="Q8" s="109"/>
      <c r="R8" s="55"/>
      <c r="S8" s="55"/>
      <c r="T8" s="37"/>
      <c r="U8" s="37"/>
      <c r="V8" s="37"/>
    </row>
    <row r="9" spans="1:22" ht="26.25" customHeight="1">
      <c r="A9" s="98"/>
      <c r="B9" s="36"/>
      <c r="C9" s="55"/>
      <c r="D9" s="55"/>
      <c r="E9" s="55"/>
      <c r="F9" s="55"/>
      <c r="G9" s="55"/>
      <c r="H9" s="55"/>
      <c r="I9" s="109"/>
      <c r="J9" s="109">
        <v>0</v>
      </c>
      <c r="K9" s="109"/>
      <c r="L9" s="109">
        <v>0</v>
      </c>
      <c r="M9" s="109"/>
      <c r="N9" s="55"/>
      <c r="O9" s="55"/>
      <c r="P9" s="55"/>
      <c r="Q9" s="109"/>
      <c r="R9" s="55"/>
      <c r="S9" s="55"/>
      <c r="T9" s="37"/>
      <c r="U9" s="37"/>
      <c r="V9" s="130"/>
    </row>
    <row r="10" spans="1:22" ht="28.5" customHeight="1">
      <c r="A10" s="98"/>
      <c r="B10" s="36"/>
      <c r="C10" s="55"/>
      <c r="D10" s="55"/>
      <c r="E10" s="55"/>
      <c r="F10" s="55"/>
      <c r="G10" s="55"/>
      <c r="H10" s="55"/>
      <c r="I10" s="109"/>
      <c r="J10" s="109">
        <v>0</v>
      </c>
      <c r="K10" s="109"/>
      <c r="L10" s="109">
        <v>0</v>
      </c>
      <c r="M10" s="109"/>
      <c r="N10" s="55"/>
      <c r="O10" s="55"/>
      <c r="P10" s="55"/>
      <c r="Q10" s="109"/>
      <c r="R10" s="55"/>
      <c r="S10" s="55"/>
      <c r="T10" s="37"/>
      <c r="U10" s="37"/>
      <c r="V10" s="130"/>
    </row>
    <row r="11" spans="1:22" ht="24.75" customHeight="1" thickBot="1">
      <c r="A11" s="136" t="s">
        <v>2</v>
      </c>
      <c r="I11" s="143">
        <f>SUM(I7:I9)</f>
        <v>0</v>
      </c>
      <c r="J11" s="92">
        <f>SUM(J7:J9)</f>
        <v>0</v>
      </c>
      <c r="K11" s="143">
        <f>SUM(K7:K10)</f>
        <v>0</v>
      </c>
      <c r="L11" s="92">
        <f>SUM(L7:L9)</f>
        <v>0</v>
      </c>
      <c r="M11" s="143">
        <f>SUM(M7:M10)</f>
        <v>0</v>
      </c>
      <c r="N11" s="55">
        <f>SUM(N7:N9)</f>
        <v>0</v>
      </c>
      <c r="O11" s="74">
        <f>SUM(O7:O10)</f>
        <v>0</v>
      </c>
      <c r="P11" s="55">
        <f>SUM(P7:P9)</f>
        <v>0</v>
      </c>
      <c r="Q11" s="74">
        <f>SUM(Q7:Q10)</f>
        <v>0</v>
      </c>
      <c r="R11" s="55">
        <f>SUM(R7:R9)</f>
        <v>0</v>
      </c>
      <c r="S11" s="74">
        <f>SUM(S7:S10)</f>
        <v>0</v>
      </c>
    </row>
    <row r="12" spans="1:22" ht="19.5" thickTop="1">
      <c r="A12" s="98"/>
      <c r="O12" s="86"/>
    </row>
    <row r="14" spans="1:22">
      <c r="Q14" s="149"/>
      <c r="S14" s="124"/>
      <c r="U14" s="125"/>
    </row>
    <row r="15" spans="1:22">
      <c r="S15" s="124"/>
      <c r="U15" s="37"/>
    </row>
    <row r="16" spans="1:22">
      <c r="O16" s="133"/>
      <c r="Q16" s="124"/>
      <c r="U16" s="37"/>
    </row>
    <row r="17" spans="13:21" ht="14.25" customHeight="1">
      <c r="M17" s="417"/>
      <c r="N17" s="417"/>
      <c r="O17" s="417"/>
      <c r="U17" s="131"/>
    </row>
    <row r="18" spans="13:21">
      <c r="O18" s="124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1"/>
  <sheetViews>
    <sheetView rightToLeft="1" view="pageBreakPreview" zoomScaleNormal="100" zoomScaleSheetLayoutView="100" workbookViewId="0">
      <selection activeCell="I16" sqref="I16"/>
    </sheetView>
  </sheetViews>
  <sheetFormatPr defaultRowHeight="15"/>
  <cols>
    <col min="1" max="1" width="21.140625" style="167" customWidth="1"/>
    <col min="2" max="2" width="0.7109375" style="167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2851562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>
      <c r="A1" s="426" t="str">
        <f>Sheet1!L4</f>
        <v>صندوق سرمایه‌گذاری اختصاصی بازارگردانی خبرگان اهداف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</row>
    <row r="2" spans="1:22" ht="21">
      <c r="A2" s="426" t="s">
        <v>66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</row>
    <row r="3" spans="1:22" ht="21">
      <c r="A3" s="426" t="str">
        <f>Sheet1!L5</f>
        <v>برای دوره یک ماهه منتهی به 31 شهریور ماه 1400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</row>
    <row r="4" spans="1:22" ht="8.25" customHeight="1">
      <c r="A4" s="166"/>
      <c r="B4" s="166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37"/>
    </row>
    <row r="5" spans="1:22" ht="21">
      <c r="A5" s="421" t="s">
        <v>116</v>
      </c>
      <c r="B5" s="421"/>
      <c r="C5" s="421"/>
      <c r="D5" s="421"/>
      <c r="E5" s="421"/>
      <c r="F5" s="421"/>
      <c r="G5" s="421"/>
      <c r="H5" s="421"/>
      <c r="I5" s="421"/>
      <c r="J5" s="26"/>
    </row>
    <row r="6" spans="1:22" ht="20.25" thickBot="1">
      <c r="A6" s="156"/>
      <c r="B6" s="156"/>
      <c r="C6" s="422"/>
      <c r="D6" s="423"/>
      <c r="E6" s="422"/>
      <c r="F6" s="422"/>
      <c r="G6" s="422"/>
      <c r="H6" s="38"/>
      <c r="I6" s="424" t="s">
        <v>134</v>
      </c>
      <c r="J6" s="418"/>
      <c r="K6" s="418"/>
      <c r="L6" s="425"/>
      <c r="M6" s="418"/>
      <c r="N6" s="9"/>
      <c r="O6" s="418" t="s">
        <v>133</v>
      </c>
      <c r="P6" s="418"/>
      <c r="Q6" s="418"/>
      <c r="R6" s="418"/>
      <c r="S6" s="418"/>
    </row>
    <row r="7" spans="1:22" ht="54.75" thickBot="1">
      <c r="A7" s="34" t="s">
        <v>45</v>
      </c>
      <c r="B7" s="34"/>
      <c r="C7" s="39" t="s">
        <v>54</v>
      </c>
      <c r="D7" s="277"/>
      <c r="E7" s="39" t="s">
        <v>30</v>
      </c>
      <c r="F7" s="40"/>
      <c r="G7" s="39" t="s">
        <v>42</v>
      </c>
      <c r="H7" s="135"/>
      <c r="I7" s="39" t="s">
        <v>67</v>
      </c>
      <c r="J7" s="106"/>
      <c r="K7" s="39" t="s">
        <v>50</v>
      </c>
      <c r="L7" s="278"/>
      <c r="M7" s="39" t="s">
        <v>55</v>
      </c>
      <c r="N7" s="9"/>
      <c r="O7" s="39" t="s">
        <v>67</v>
      </c>
      <c r="P7" s="106"/>
      <c r="Q7" s="39" t="s">
        <v>50</v>
      </c>
      <c r="R7" s="106"/>
      <c r="S7" s="39" t="s">
        <v>55</v>
      </c>
      <c r="U7" s="149"/>
    </row>
    <row r="8" spans="1:22" s="269" customFormat="1" ht="13.5" customHeight="1">
      <c r="A8" s="182"/>
      <c r="B8" s="182"/>
      <c r="C8" s="106"/>
      <c r="D8" s="106"/>
      <c r="E8" s="106"/>
      <c r="F8" s="106"/>
      <c r="G8" s="106"/>
      <c r="H8" s="106"/>
      <c r="I8" s="106" t="s">
        <v>85</v>
      </c>
      <c r="J8" s="106"/>
      <c r="K8" s="106" t="s">
        <v>85</v>
      </c>
      <c r="L8" s="106"/>
      <c r="M8" s="106" t="s">
        <v>85</v>
      </c>
      <c r="N8" s="57"/>
      <c r="O8" s="106" t="s">
        <v>85</v>
      </c>
      <c r="P8" s="106"/>
      <c r="Q8" s="106" t="s">
        <v>85</v>
      </c>
      <c r="R8" s="106"/>
      <c r="S8" s="106" t="s">
        <v>85</v>
      </c>
      <c r="U8" s="150"/>
    </row>
    <row r="9" spans="1:22" s="258" customFormat="1" ht="36">
      <c r="A9" s="370" t="str">
        <f>CONCATENATE('درآمد سپرده بانکی'!A10," ",'درآمد سپرده بانکی'!C10)</f>
        <v>بانک تجارت کار 156385824</v>
      </c>
      <c r="B9" s="218"/>
      <c r="C9" s="219" t="s">
        <v>123</v>
      </c>
      <c r="D9" s="219"/>
      <c r="E9" s="219"/>
      <c r="F9" s="219"/>
      <c r="G9" s="222">
        <v>0.1</v>
      </c>
      <c r="H9" s="219"/>
      <c r="I9" s="92">
        <v>2409775346</v>
      </c>
      <c r="J9" s="92"/>
      <c r="K9" s="274">
        <v>0</v>
      </c>
      <c r="L9" s="92"/>
      <c r="M9" s="92">
        <f t="shared" ref="M9:M15" si="0">I9+K9</f>
        <v>2409775346</v>
      </c>
      <c r="N9" s="92"/>
      <c r="O9" s="92">
        <v>4540870390</v>
      </c>
      <c r="P9" s="92"/>
      <c r="Q9" s="274">
        <v>0</v>
      </c>
      <c r="R9" s="92"/>
      <c r="S9" s="92">
        <f t="shared" ref="S9:S15" si="1">O9+Q9</f>
        <v>4540870390</v>
      </c>
    </row>
    <row r="10" spans="1:22" s="258" customFormat="1" ht="36">
      <c r="A10" s="370" t="str">
        <f>CONCATENATE('درآمد سپرده بانکی'!A11," ",'درآمد سپرده بانکی'!C11)</f>
        <v>بانک تجارت کار 156385859</v>
      </c>
      <c r="B10" s="218"/>
      <c r="C10" s="219" t="s">
        <v>122</v>
      </c>
      <c r="D10" s="220"/>
      <c r="E10" s="219"/>
      <c r="F10" s="220"/>
      <c r="G10" s="222">
        <v>0.1</v>
      </c>
      <c r="H10" s="219"/>
      <c r="I10" s="92">
        <v>4247715</v>
      </c>
      <c r="J10" s="92"/>
      <c r="K10" s="274">
        <v>0</v>
      </c>
      <c r="L10" s="92"/>
      <c r="M10" s="92">
        <f t="shared" si="0"/>
        <v>4247715</v>
      </c>
      <c r="N10" s="92"/>
      <c r="O10" s="92">
        <v>5686482</v>
      </c>
      <c r="P10" s="92"/>
      <c r="Q10" s="274">
        <v>0</v>
      </c>
      <c r="R10" s="92"/>
      <c r="S10" s="92">
        <f t="shared" si="1"/>
        <v>5686482</v>
      </c>
      <c r="U10" s="149"/>
    </row>
    <row r="11" spans="1:22" s="258" customFormat="1" ht="36">
      <c r="A11" s="370" t="str">
        <f>CONCATENATE('درآمد سپرده بانکی'!A12," ",'درآمد سپرده بانکی'!C12)</f>
        <v>بانک تجارت کار 156385921</v>
      </c>
      <c r="B11" s="218"/>
      <c r="C11" s="219" t="s">
        <v>123</v>
      </c>
      <c r="D11" s="220"/>
      <c r="E11" s="219"/>
      <c r="F11" s="220"/>
      <c r="G11" s="222">
        <v>0.1</v>
      </c>
      <c r="H11" s="219"/>
      <c r="I11" s="92">
        <v>765354212</v>
      </c>
      <c r="J11" s="92"/>
      <c r="K11" s="274">
        <v>0</v>
      </c>
      <c r="L11" s="92"/>
      <c r="M11" s="92">
        <f t="shared" si="0"/>
        <v>765354212</v>
      </c>
      <c r="N11" s="92"/>
      <c r="O11" s="92">
        <v>6063476800</v>
      </c>
      <c r="P11" s="92"/>
      <c r="Q11" s="274">
        <v>0</v>
      </c>
      <c r="R11" s="92"/>
      <c r="S11" s="92">
        <f t="shared" si="1"/>
        <v>6063476800</v>
      </c>
      <c r="U11" s="149"/>
    </row>
    <row r="12" spans="1:22" s="258" customFormat="1" ht="36">
      <c r="A12" s="370" t="str">
        <f>CONCATENATE('درآمد سپرده بانکی'!A13," ",'درآمد سپرده بانکی'!C13)</f>
        <v>بانک تجارت کار 156385948</v>
      </c>
      <c r="B12" s="218"/>
      <c r="C12" s="219" t="s">
        <v>123</v>
      </c>
      <c r="D12" s="220"/>
      <c r="E12" s="219"/>
      <c r="F12" s="220"/>
      <c r="G12" s="222">
        <v>0.1</v>
      </c>
      <c r="H12" s="219"/>
      <c r="I12" s="92">
        <v>9468365</v>
      </c>
      <c r="J12" s="92"/>
      <c r="K12" s="274">
        <v>0</v>
      </c>
      <c r="L12" s="92"/>
      <c r="M12" s="92">
        <f t="shared" si="0"/>
        <v>9468365</v>
      </c>
      <c r="N12" s="92"/>
      <c r="O12" s="92">
        <v>18908965</v>
      </c>
      <c r="P12" s="92"/>
      <c r="Q12" s="274">
        <v>0</v>
      </c>
      <c r="R12" s="92"/>
      <c r="S12" s="92">
        <f t="shared" si="1"/>
        <v>18908965</v>
      </c>
      <c r="U12" s="149"/>
    </row>
    <row r="13" spans="1:22" s="258" customFormat="1" ht="36">
      <c r="A13" s="370" t="str">
        <f>CONCATENATE('درآمد سپرده بانکی'!A14," ",'درآمد سپرده بانکی'!C14)</f>
        <v>بانک تجارت کار 156385972</v>
      </c>
      <c r="B13" s="218"/>
      <c r="C13" s="219" t="s">
        <v>122</v>
      </c>
      <c r="D13" s="220"/>
      <c r="E13" s="219"/>
      <c r="F13" s="220"/>
      <c r="G13" s="222">
        <v>0.1</v>
      </c>
      <c r="H13" s="219"/>
      <c r="I13" s="274">
        <v>0</v>
      </c>
      <c r="J13" s="274"/>
      <c r="K13" s="274">
        <v>0</v>
      </c>
      <c r="L13" s="274"/>
      <c r="M13" s="274">
        <f t="shared" si="0"/>
        <v>0</v>
      </c>
      <c r="N13" s="92"/>
      <c r="O13" s="92">
        <v>609062275</v>
      </c>
      <c r="P13" s="92"/>
      <c r="Q13" s="274">
        <v>0</v>
      </c>
      <c r="R13" s="92"/>
      <c r="S13" s="92">
        <f t="shared" si="1"/>
        <v>609062275</v>
      </c>
      <c r="U13" s="149"/>
    </row>
    <row r="14" spans="1:22" s="258" customFormat="1" ht="36">
      <c r="A14" s="370" t="str">
        <f>CONCATENATE('درآمد سپرده بانکی'!A15," ",'درآمد سپرده بانکی'!C15)</f>
        <v>بانک تجارت کار 156385980</v>
      </c>
      <c r="B14" s="218"/>
      <c r="C14" s="219" t="s">
        <v>122</v>
      </c>
      <c r="D14" s="220"/>
      <c r="E14" s="219"/>
      <c r="F14" s="220"/>
      <c r="G14" s="222">
        <v>0.1</v>
      </c>
      <c r="H14" s="219"/>
      <c r="I14" s="92">
        <v>335390430</v>
      </c>
      <c r="J14" s="92"/>
      <c r="K14" s="274">
        <v>0</v>
      </c>
      <c r="L14" s="92"/>
      <c r="M14" s="92">
        <f t="shared" si="0"/>
        <v>335390430</v>
      </c>
      <c r="N14" s="92"/>
      <c r="O14" s="92">
        <v>3168489929</v>
      </c>
      <c r="P14" s="92"/>
      <c r="Q14" s="274">
        <v>0</v>
      </c>
      <c r="R14" s="92"/>
      <c r="S14" s="92">
        <f t="shared" si="1"/>
        <v>3168489929</v>
      </c>
      <c r="U14" s="149"/>
    </row>
    <row r="15" spans="1:22" s="258" customFormat="1" ht="36">
      <c r="A15" s="370" t="str">
        <f>CONCATENATE('درآمد سپرده بانکی'!A16," ",'درآمد سپرده بانکی'!C16)</f>
        <v>بانک تجارت کار 156385964</v>
      </c>
      <c r="B15" s="98"/>
      <c r="C15" s="219" t="s">
        <v>122</v>
      </c>
      <c r="D15" s="221"/>
      <c r="E15" s="165"/>
      <c r="F15" s="94"/>
      <c r="G15" s="216">
        <v>0.1</v>
      </c>
      <c r="H15" s="94"/>
      <c r="I15" s="92">
        <v>51681980</v>
      </c>
      <c r="J15" s="92"/>
      <c r="K15" s="274">
        <v>0</v>
      </c>
      <c r="L15" s="92"/>
      <c r="M15" s="92">
        <f t="shared" si="0"/>
        <v>51681980</v>
      </c>
      <c r="N15" s="92"/>
      <c r="O15" s="92">
        <v>192905494</v>
      </c>
      <c r="P15" s="92"/>
      <c r="Q15" s="274">
        <v>0</v>
      </c>
      <c r="R15" s="92"/>
      <c r="S15" s="92">
        <f t="shared" si="1"/>
        <v>192905494</v>
      </c>
      <c r="V15" s="149"/>
    </row>
    <row r="16" spans="1:22" ht="27" customHeight="1" thickBot="1">
      <c r="A16" s="178" t="s">
        <v>2</v>
      </c>
      <c r="B16" s="98"/>
      <c r="C16" s="57"/>
      <c r="D16" s="9"/>
      <c r="E16" s="9"/>
      <c r="F16" s="9"/>
      <c r="G16" s="57"/>
      <c r="H16" s="57"/>
      <c r="I16" s="93">
        <f>SUM(I9:I15)</f>
        <v>3575918048</v>
      </c>
      <c r="J16" s="92"/>
      <c r="K16" s="299">
        <f>SUM(K9:K15)</f>
        <v>0</v>
      </c>
      <c r="L16" s="92"/>
      <c r="M16" s="93">
        <f>SUM(M9:M15)</f>
        <v>3575918048</v>
      </c>
      <c r="N16" s="270"/>
      <c r="O16" s="93">
        <f>SUM(O9:O15)</f>
        <v>14599400335</v>
      </c>
      <c r="P16" s="92"/>
      <c r="Q16" s="299">
        <f>SUM(Q9:Q15)</f>
        <v>0</v>
      </c>
      <c r="R16" s="270"/>
      <c r="S16" s="93">
        <f>SUM(S9:S15)</f>
        <v>14599400335</v>
      </c>
    </row>
    <row r="17" spans="9:19" ht="15.75" thickTop="1">
      <c r="I17" s="291"/>
      <c r="K17" s="148"/>
      <c r="O17" s="291"/>
    </row>
    <row r="18" spans="9:19">
      <c r="I18" s="291"/>
      <c r="K18" s="66"/>
      <c r="O18" s="291"/>
    </row>
    <row r="19" spans="9:19">
      <c r="I19" s="148"/>
      <c r="M19" s="66"/>
      <c r="O19" s="66"/>
      <c r="S19" s="66"/>
    </row>
    <row r="20" spans="9:19">
      <c r="I20" s="66"/>
      <c r="J20" s="66"/>
      <c r="K20" s="66"/>
      <c r="L20" s="66"/>
      <c r="M20" s="66"/>
      <c r="N20" s="66"/>
      <c r="O20" s="66"/>
      <c r="S20" s="148"/>
    </row>
    <row r="21" spans="9:19">
      <c r="S21" s="148"/>
    </row>
  </sheetData>
  <mergeCells count="7">
    <mergeCell ref="A5:I5"/>
    <mergeCell ref="C6:G6"/>
    <mergeCell ref="I6:M6"/>
    <mergeCell ref="O6:S6"/>
    <mergeCell ref="A1:S1"/>
    <mergeCell ref="A2:S2"/>
    <mergeCell ref="A3:S3"/>
  </mergeCells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  <ignoredErrors>
    <ignoredError sqref="J16 N16 L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E8" sqref="E8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26" t="str">
        <f>Sheet1!L4</f>
        <v>صندوق سرمایه‌گذاری اختصاصی بازارگردانی خبرگان اهداف</v>
      </c>
      <c r="B1" s="426"/>
      <c r="C1" s="426"/>
      <c r="D1" s="426"/>
      <c r="E1" s="426"/>
      <c r="F1" s="426"/>
      <c r="G1" s="426"/>
      <c r="H1" s="426"/>
      <c r="I1" s="426"/>
      <c r="K1" s="314"/>
      <c r="L1" s="369"/>
      <c r="M1" s="107"/>
    </row>
    <row r="2" spans="1:23" ht="21">
      <c r="A2" s="426" t="s">
        <v>66</v>
      </c>
      <c r="B2" s="426"/>
      <c r="C2" s="426"/>
      <c r="D2" s="426"/>
      <c r="E2" s="426"/>
      <c r="F2" s="426"/>
      <c r="G2" s="426"/>
      <c r="H2" s="426"/>
      <c r="I2" s="426"/>
    </row>
    <row r="3" spans="1:23" ht="21">
      <c r="A3" s="426" t="str">
        <f>Sheet1!L5</f>
        <v>برای دوره یک ماهه منتهی به 31 شهریور ماه 1400</v>
      </c>
      <c r="B3" s="426"/>
      <c r="C3" s="426"/>
      <c r="D3" s="426"/>
      <c r="E3" s="426"/>
      <c r="F3" s="426"/>
      <c r="G3" s="426"/>
      <c r="H3" s="426"/>
      <c r="I3" s="426"/>
    </row>
    <row r="4" spans="1:23" s="259" customFormat="1" ht="21">
      <c r="A4" s="262"/>
      <c r="B4" s="262"/>
      <c r="C4" s="262"/>
      <c r="D4" s="262"/>
      <c r="E4" s="262"/>
      <c r="F4" s="262"/>
      <c r="G4" s="262"/>
      <c r="H4" s="262"/>
      <c r="I4" s="262"/>
    </row>
    <row r="5" spans="1:23" ht="25.5">
      <c r="A5" s="411" t="s">
        <v>34</v>
      </c>
      <c r="B5" s="411"/>
      <c r="C5" s="411"/>
      <c r="D5" s="411"/>
      <c r="E5" s="411"/>
      <c r="F5" s="411"/>
      <c r="G5" s="411"/>
      <c r="H5" s="411"/>
      <c r="I5" s="411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59" customFormat="1" ht="25.5">
      <c r="A6" s="261"/>
      <c r="B6" s="261"/>
      <c r="C6" s="261"/>
      <c r="D6" s="261"/>
      <c r="E6" s="261"/>
      <c r="F6" s="261"/>
      <c r="G6" s="261"/>
      <c r="H6" s="261"/>
      <c r="I6" s="261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6"/>
    </row>
    <row r="8" spans="1:23" ht="21" customHeight="1">
      <c r="A8" s="60" t="s">
        <v>120</v>
      </c>
      <c r="B8" s="35"/>
      <c r="C8" s="42" t="s">
        <v>62</v>
      </c>
      <c r="D8" s="33"/>
      <c r="E8" s="55">
        <f>'درآمد سرمایه گذاری در سهام '!T20</f>
        <v>462214271852</v>
      </c>
      <c r="F8" s="58"/>
      <c r="G8" s="61">
        <f>E8/$E$12</f>
        <v>0.96915033989174681</v>
      </c>
      <c r="H8" s="59"/>
      <c r="I8" s="61">
        <f>E8/' سهام'!$AA$2</f>
        <v>3.1518660624775804E-2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60" t="s">
        <v>83</v>
      </c>
      <c r="B9" s="35"/>
      <c r="C9" s="42" t="s">
        <v>63</v>
      </c>
      <c r="D9" s="33"/>
      <c r="E9" s="55">
        <f>'درآمد سرمایه گذاری در اوراق بها'!R11</f>
        <v>-5571452</v>
      </c>
      <c r="F9" s="58"/>
      <c r="G9" s="61">
        <f>E9/$E$12</f>
        <v>-1.1681972903726098E-5</v>
      </c>
      <c r="H9" s="59"/>
      <c r="I9" s="61">
        <f>E9/' سهام'!$AA$2</f>
        <v>-3.7992055950937114E-7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60" t="s">
        <v>121</v>
      </c>
      <c r="B10" s="35"/>
      <c r="C10" s="42" t="s">
        <v>64</v>
      </c>
      <c r="D10" s="33"/>
      <c r="E10" s="55">
        <f>'درآمد سپرده بانکی'!I17</f>
        <v>14599400335</v>
      </c>
      <c r="F10" s="58"/>
      <c r="G10" s="61">
        <f>E10/$E$12</f>
        <v>3.0611373682142416E-2</v>
      </c>
      <c r="H10" s="59"/>
      <c r="I10" s="61">
        <f>E10/' سهام'!$AA$2</f>
        <v>9.9554161891271791E-4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60" t="s">
        <v>84</v>
      </c>
      <c r="B11" s="35"/>
      <c r="C11" s="42" t="s">
        <v>65</v>
      </c>
      <c r="D11" s="33"/>
      <c r="E11" s="63">
        <f>'سایر درآمدها'!E11</f>
        <v>119216758</v>
      </c>
      <c r="F11" s="58"/>
      <c r="G11" s="61">
        <f>E11/$E$12</f>
        <v>2.4996839901448876E-4</v>
      </c>
      <c r="H11" s="59"/>
      <c r="I11" s="61">
        <f>E11/' سهام'!$AA$2</f>
        <v>8.1294602201101795E-6</v>
      </c>
      <c r="J11" s="28"/>
      <c r="K11" s="28"/>
      <c r="L11" s="55"/>
    </row>
    <row r="12" spans="1:23" ht="26.25" customHeight="1" thickBot="1">
      <c r="A12" s="35" t="s">
        <v>2</v>
      </c>
      <c r="E12" s="367">
        <f>SUM(E8:E11)</f>
        <v>476927317493</v>
      </c>
      <c r="G12" s="263">
        <f>SUM(G8:G11)</f>
        <v>1</v>
      </c>
      <c r="H12" s="41"/>
      <c r="I12" s="62">
        <f>SUM(I8:I11)</f>
        <v>3.2521951783349115E-2</v>
      </c>
      <c r="L12" s="55">
        <f>SUM(L8:L11)</f>
        <v>0</v>
      </c>
      <c r="M12" s="87"/>
    </row>
    <row r="13" spans="1:23" ht="15.75" thickTop="1">
      <c r="E13" s="64"/>
    </row>
    <row r="15" spans="1:23" ht="18.75">
      <c r="E15" s="66"/>
      <c r="G15" s="138"/>
    </row>
    <row r="16" spans="1:23" ht="18">
      <c r="E16" s="55"/>
    </row>
    <row r="17" spans="5:5">
      <c r="E17" s="66"/>
    </row>
    <row r="19" spans="5:5">
      <c r="E19" s="151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9"/>
  <sheetViews>
    <sheetView rightToLeft="1" view="pageBreakPreview" zoomScaleNormal="100" zoomScaleSheetLayoutView="100" workbookViewId="0">
      <selection activeCell="M10" sqref="M10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09" customWidth="1"/>
    <col min="14" max="14" width="0.42578125" style="3" customWidth="1"/>
    <col min="15" max="15" width="19.140625" style="209" customWidth="1"/>
    <col min="16" max="16" width="0.5703125" style="209" customWidth="1"/>
    <col min="17" max="17" width="14.5703125" style="209" bestFit="1" customWidth="1"/>
    <col min="18" max="18" width="0.5703125" style="3" customWidth="1"/>
    <col min="19" max="19" width="21.85546875" style="209" customWidth="1"/>
    <col min="20" max="16384" width="9.140625" style="3"/>
  </cols>
  <sheetData>
    <row r="1" spans="1:22" ht="25.5" customHeight="1">
      <c r="A1" s="426" t="str">
        <f>Sheet1!L4</f>
        <v>صندوق سرمایه‌گذاری اختصاصی بازارگردانی خبرگان اهداف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</row>
    <row r="2" spans="1:22" ht="25.5" customHeight="1">
      <c r="A2" s="426" t="s">
        <v>66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</row>
    <row r="3" spans="1:22" ht="25.5" customHeight="1">
      <c r="A3" s="426" t="str">
        <f>Sheet1!L5</f>
        <v>برای دوره یک ماهه منتهی به 31 شهریور ماه 1400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</row>
    <row r="4" spans="1:22" ht="7.5" customHeight="1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</row>
    <row r="5" spans="1:22" ht="37.5" customHeight="1">
      <c r="A5" s="411" t="s">
        <v>76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33"/>
      <c r="U5" s="33"/>
      <c r="V5" s="33"/>
    </row>
    <row r="6" spans="1:22" ht="22.5" customHeight="1" thickBot="1">
      <c r="C6" s="416" t="s">
        <v>53</v>
      </c>
      <c r="D6" s="416"/>
      <c r="E6" s="416"/>
      <c r="F6" s="416"/>
      <c r="G6" s="416"/>
      <c r="H6" s="52"/>
      <c r="I6" s="418" t="str">
        <f>'سود سپرده بانکی'!I6:M6</f>
        <v>طی شهریور ماه 1400</v>
      </c>
      <c r="J6" s="418"/>
      <c r="K6" s="418"/>
      <c r="L6" s="418"/>
      <c r="M6" s="418"/>
      <c r="N6" s="53"/>
      <c r="O6" s="418" t="str">
        <f>'سود سپرده بانکی'!O6:S6</f>
        <v>از ابتدای سال مالی تا پایان شهریور ماه سال 1400</v>
      </c>
      <c r="P6" s="418"/>
      <c r="Q6" s="418"/>
      <c r="R6" s="418"/>
      <c r="S6" s="418"/>
      <c r="T6" s="2"/>
      <c r="U6" s="2"/>
      <c r="V6" s="2"/>
    </row>
    <row r="7" spans="1:22" ht="52.5" customHeight="1" thickBot="1">
      <c r="A7" s="47" t="s">
        <v>40</v>
      </c>
      <c r="B7" s="36"/>
      <c r="C7" s="134" t="s">
        <v>47</v>
      </c>
      <c r="D7" s="40"/>
      <c r="E7" s="134" t="s">
        <v>52</v>
      </c>
      <c r="F7" s="40"/>
      <c r="G7" s="134" t="s">
        <v>48</v>
      </c>
      <c r="H7" s="40"/>
      <c r="I7" s="134" t="s">
        <v>49</v>
      </c>
      <c r="J7" s="40"/>
      <c r="K7" s="134" t="s">
        <v>50</v>
      </c>
      <c r="L7" s="40"/>
      <c r="M7" s="214" t="s">
        <v>51</v>
      </c>
      <c r="N7" s="30"/>
      <c r="O7" s="214" t="s">
        <v>49</v>
      </c>
      <c r="P7" s="217"/>
      <c r="Q7" s="214" t="s">
        <v>50</v>
      </c>
      <c r="R7" s="40"/>
      <c r="S7" s="214" t="s">
        <v>51</v>
      </c>
      <c r="T7" s="18"/>
      <c r="U7" s="18"/>
      <c r="V7" s="18"/>
    </row>
    <row r="8" spans="1:22" ht="15" customHeight="1">
      <c r="A8" s="206"/>
      <c r="B8" s="36"/>
      <c r="C8" s="106"/>
      <c r="D8" s="40"/>
      <c r="E8" s="106"/>
      <c r="F8" s="40"/>
      <c r="G8" s="106"/>
      <c r="H8" s="40"/>
      <c r="I8" s="106" t="s">
        <v>85</v>
      </c>
      <c r="J8" s="40"/>
      <c r="K8" s="106" t="s">
        <v>85</v>
      </c>
      <c r="L8" s="40"/>
      <c r="M8" s="106" t="s">
        <v>85</v>
      </c>
      <c r="N8" s="30"/>
      <c r="O8" s="106" t="s">
        <v>85</v>
      </c>
      <c r="P8" s="217"/>
      <c r="Q8" s="106" t="s">
        <v>85</v>
      </c>
      <c r="R8" s="40"/>
      <c r="S8" s="106" t="s">
        <v>85</v>
      </c>
      <c r="T8" s="18"/>
      <c r="U8" s="18"/>
      <c r="V8" s="18"/>
    </row>
    <row r="9" spans="1:22" ht="31.5" customHeight="1">
      <c r="A9" s="265" t="s">
        <v>95</v>
      </c>
      <c r="B9" s="36"/>
      <c r="C9" s="106" t="s">
        <v>124</v>
      </c>
      <c r="D9" s="40"/>
      <c r="E9" s="55">
        <v>8000000</v>
      </c>
      <c r="F9" s="40"/>
      <c r="G9" s="55">
        <v>500</v>
      </c>
      <c r="H9" s="40"/>
      <c r="I9" s="343">
        <v>0</v>
      </c>
      <c r="J9" s="313"/>
      <c r="K9" s="343">
        <v>0</v>
      </c>
      <c r="L9" s="313">
        <f t="shared" ref="L9" si="0">H9+J9</f>
        <v>0</v>
      </c>
      <c r="M9" s="343">
        <f>I9+K9</f>
        <v>0</v>
      </c>
      <c r="N9" s="313"/>
      <c r="O9" s="313">
        <v>4000000000</v>
      </c>
      <c r="P9" s="313"/>
      <c r="Q9" s="313">
        <v>-224951519</v>
      </c>
      <c r="R9" s="313"/>
      <c r="S9" s="313">
        <f>O9+Q9</f>
        <v>3775048481</v>
      </c>
      <c r="T9" s="308"/>
      <c r="U9" s="373"/>
      <c r="V9" s="18"/>
    </row>
    <row r="10" spans="1:22" ht="31.5" customHeight="1">
      <c r="A10" s="265" t="s">
        <v>91</v>
      </c>
      <c r="B10" s="36"/>
      <c r="C10" s="106" t="s">
        <v>125</v>
      </c>
      <c r="D10" s="312"/>
      <c r="E10" s="313">
        <v>725022547</v>
      </c>
      <c r="F10" s="312"/>
      <c r="G10" s="313">
        <v>1200</v>
      </c>
      <c r="H10" s="312"/>
      <c r="I10" s="343">
        <v>0</v>
      </c>
      <c r="J10" s="313"/>
      <c r="K10" s="343">
        <v>0</v>
      </c>
      <c r="L10" s="313"/>
      <c r="M10" s="343">
        <f t="shared" ref="M10:M14" si="1">I10+K10</f>
        <v>0</v>
      </c>
      <c r="N10" s="313"/>
      <c r="O10" s="313">
        <v>870027056400</v>
      </c>
      <c r="P10" s="313"/>
      <c r="Q10" s="313">
        <v>-18089093728</v>
      </c>
      <c r="R10" s="313"/>
      <c r="S10" s="313">
        <f t="shared" ref="S10:S14" si="2">O10+Q10</f>
        <v>851937962672</v>
      </c>
      <c r="T10" s="308"/>
      <c r="U10" s="373"/>
      <c r="V10" s="18"/>
    </row>
    <row r="11" spans="1:22" ht="31.5" customHeight="1">
      <c r="A11" s="265" t="s">
        <v>93</v>
      </c>
      <c r="B11" s="36"/>
      <c r="C11" s="106" t="s">
        <v>125</v>
      </c>
      <c r="D11" s="312"/>
      <c r="E11" s="313">
        <v>8090253</v>
      </c>
      <c r="F11" s="312"/>
      <c r="G11" s="313">
        <v>5200</v>
      </c>
      <c r="H11" s="312"/>
      <c r="I11" s="343">
        <v>0</v>
      </c>
      <c r="J11" s="313"/>
      <c r="K11" s="343">
        <v>0</v>
      </c>
      <c r="L11" s="313"/>
      <c r="M11" s="343">
        <f t="shared" si="1"/>
        <v>0</v>
      </c>
      <c r="N11" s="313"/>
      <c r="O11" s="313">
        <v>42069315600</v>
      </c>
      <c r="P11" s="313"/>
      <c r="Q11" s="343">
        <v>0</v>
      </c>
      <c r="R11" s="313"/>
      <c r="S11" s="313">
        <f t="shared" si="2"/>
        <v>42069315600</v>
      </c>
      <c r="T11" s="308"/>
      <c r="U11" s="373"/>
      <c r="V11" s="18"/>
    </row>
    <row r="12" spans="1:22" ht="31.5" customHeight="1">
      <c r="A12" s="265" t="s">
        <v>92</v>
      </c>
      <c r="B12" s="36"/>
      <c r="C12" s="106" t="s">
        <v>129</v>
      </c>
      <c r="D12" s="312"/>
      <c r="E12" s="313">
        <v>2866824</v>
      </c>
      <c r="F12" s="312"/>
      <c r="G12" s="313">
        <v>11500</v>
      </c>
      <c r="H12" s="312"/>
      <c r="I12" s="343">
        <v>0</v>
      </c>
      <c r="J12" s="313"/>
      <c r="K12" s="343">
        <v>0</v>
      </c>
      <c r="L12" s="313"/>
      <c r="M12" s="343">
        <f t="shared" si="1"/>
        <v>0</v>
      </c>
      <c r="N12" s="313"/>
      <c r="O12" s="313">
        <v>32968476000</v>
      </c>
      <c r="P12" s="313"/>
      <c r="Q12" s="343">
        <v>0</v>
      </c>
      <c r="R12" s="313"/>
      <c r="S12" s="313">
        <f t="shared" si="2"/>
        <v>32968476000</v>
      </c>
      <c r="T12" s="308"/>
      <c r="U12" s="373"/>
      <c r="V12" s="18"/>
    </row>
    <row r="13" spans="1:22" ht="31.5" customHeight="1">
      <c r="A13" s="265" t="s">
        <v>94</v>
      </c>
      <c r="B13" s="36"/>
      <c r="C13" s="106" t="s">
        <v>117</v>
      </c>
      <c r="D13" s="312"/>
      <c r="E13" s="313">
        <v>32614544</v>
      </c>
      <c r="F13" s="312"/>
      <c r="G13" s="313">
        <v>410</v>
      </c>
      <c r="H13" s="312"/>
      <c r="I13" s="343">
        <v>0</v>
      </c>
      <c r="J13" s="343"/>
      <c r="K13" s="343">
        <v>0</v>
      </c>
      <c r="L13" s="343"/>
      <c r="M13" s="343">
        <f t="shared" si="1"/>
        <v>0</v>
      </c>
      <c r="N13" s="313"/>
      <c r="O13" s="313">
        <v>13371963040</v>
      </c>
      <c r="P13" s="313"/>
      <c r="Q13" s="343">
        <v>0</v>
      </c>
      <c r="R13" s="313"/>
      <c r="S13" s="313">
        <f t="shared" si="2"/>
        <v>13371963040</v>
      </c>
      <c r="T13" s="308"/>
      <c r="U13" s="373"/>
      <c r="V13" s="18"/>
    </row>
    <row r="14" spans="1:22" ht="36">
      <c r="A14" s="265" t="s">
        <v>96</v>
      </c>
      <c r="B14" s="36"/>
      <c r="C14" s="106" t="s">
        <v>126</v>
      </c>
      <c r="D14" s="312"/>
      <c r="E14" s="313">
        <v>76851105</v>
      </c>
      <c r="F14" s="312"/>
      <c r="G14" s="313">
        <v>1000</v>
      </c>
      <c r="H14" s="312"/>
      <c r="I14" s="343">
        <v>0</v>
      </c>
      <c r="J14" s="343"/>
      <c r="K14" s="343">
        <v>0</v>
      </c>
      <c r="L14" s="343"/>
      <c r="M14" s="343">
        <f t="shared" si="1"/>
        <v>0</v>
      </c>
      <c r="N14" s="313"/>
      <c r="O14" s="313">
        <v>76851105000</v>
      </c>
      <c r="P14" s="313"/>
      <c r="Q14" s="343">
        <v>0</v>
      </c>
      <c r="R14" s="313"/>
      <c r="S14" s="313">
        <f t="shared" si="2"/>
        <v>76851105000</v>
      </c>
      <c r="T14" s="308"/>
      <c r="U14" s="373"/>
      <c r="V14" s="18"/>
    </row>
    <row r="15" spans="1:22" ht="27" customHeight="1" thickBot="1">
      <c r="A15" s="265" t="s">
        <v>2</v>
      </c>
      <c r="I15" s="296">
        <f>SUM(I9:I14)</f>
        <v>0</v>
      </c>
      <c r="J15" s="297"/>
      <c r="K15" s="296">
        <f>SUM(K9:K14)</f>
        <v>0</v>
      </c>
      <c r="L15" s="297"/>
      <c r="M15" s="296">
        <f>SUM(M9:M14)</f>
        <v>0</v>
      </c>
      <c r="N15" s="55"/>
      <c r="O15" s="74">
        <f>SUM(O9:O14)</f>
        <v>1039287916040</v>
      </c>
      <c r="P15" s="207"/>
      <c r="Q15" s="74">
        <f>SUM(Q9:Q14)</f>
        <v>-18314045247</v>
      </c>
      <c r="R15" s="207"/>
      <c r="S15" s="74">
        <f>SUM(S9:S14)</f>
        <v>1020973870793</v>
      </c>
      <c r="U15" s="373"/>
    </row>
    <row r="16" spans="1:22" ht="26.25" customHeight="1" thickTop="1">
      <c r="I16" s="79"/>
      <c r="K16" s="79"/>
      <c r="O16" s="210"/>
      <c r="Q16" s="149"/>
      <c r="S16" s="211"/>
    </row>
    <row r="17" spans="9:19" ht="21" customHeight="1">
      <c r="I17" s="82"/>
      <c r="J17" s="82"/>
      <c r="K17" s="82"/>
      <c r="O17" s="211"/>
      <c r="P17" s="211"/>
      <c r="Q17" s="211"/>
      <c r="R17" s="211"/>
      <c r="S17" s="298"/>
    </row>
    <row r="18" spans="9:19" ht="52.5" customHeight="1">
      <c r="K18" s="82"/>
    </row>
    <row r="19" spans="9:19" ht="52.5" customHeight="1">
      <c r="K19" s="79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T24"/>
  <sheetViews>
    <sheetView rightToLeft="1" view="pageBreakPreview" zoomScale="115" zoomScaleNormal="100" zoomScaleSheetLayoutView="115" workbookViewId="0">
      <selection activeCell="R14" sqref="R14"/>
    </sheetView>
  </sheetViews>
  <sheetFormatPr defaultColWidth="9.140625" defaultRowHeight="20.25" customHeight="1"/>
  <cols>
    <col min="1" max="1" width="1" style="9" customWidth="1"/>
    <col min="2" max="2" width="24" style="9" customWidth="1"/>
    <col min="3" max="3" width="0.5703125" style="9" customWidth="1"/>
    <col min="4" max="4" width="11.710937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2.28515625" style="9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7" customWidth="1"/>
    <col min="19" max="19" width="23.28515625" style="232" bestFit="1" customWidth="1"/>
    <col min="20" max="20" width="13.7109375" style="9" bestFit="1" customWidth="1"/>
    <col min="21" max="21" width="12.7109375" style="9" customWidth="1"/>
    <col min="22" max="16384" width="9.140625" style="9"/>
  </cols>
  <sheetData>
    <row r="1" spans="2:20" ht="20.25" customHeight="1">
      <c r="B1" s="384" t="str">
        <f>Sheet1!L4</f>
        <v>صندوق سرمایه‌گذاری اختصاصی بازارگردانی خبرگان اهداف</v>
      </c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</row>
    <row r="2" spans="2:20" ht="20.25" customHeight="1">
      <c r="B2" s="403" t="s">
        <v>66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</row>
    <row r="3" spans="2:20" ht="20.25" customHeight="1">
      <c r="B3" s="403" t="str">
        <f>Sheet1!L5</f>
        <v>برای دوره یک ماهه منتهی به 31 شهریور ماه 1400</v>
      </c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</row>
    <row r="4" spans="2:20" ht="20.25" customHeight="1">
      <c r="B4" s="404" t="s">
        <v>78</v>
      </c>
      <c r="C4" s="404"/>
      <c r="D4" s="404"/>
      <c r="E4" s="404"/>
      <c r="F4" s="404"/>
      <c r="G4" s="404"/>
      <c r="H4" s="404"/>
      <c r="I4" s="404"/>
      <c r="J4" s="188"/>
    </row>
    <row r="5" spans="2:20" ht="25.5" customHeight="1" thickBot="1">
      <c r="B5" s="95"/>
      <c r="D5" s="416" t="s">
        <v>134</v>
      </c>
      <c r="E5" s="416"/>
      <c r="F5" s="416"/>
      <c r="G5" s="416"/>
      <c r="H5" s="416"/>
      <c r="I5" s="416"/>
      <c r="J5" s="416"/>
      <c r="L5" s="418" t="s">
        <v>135</v>
      </c>
      <c r="M5" s="418"/>
      <c r="N5" s="418"/>
      <c r="O5" s="418"/>
      <c r="P5" s="418"/>
      <c r="Q5" s="418"/>
      <c r="R5" s="418"/>
    </row>
    <row r="6" spans="2:20" ht="35.25" customHeight="1" thickBot="1">
      <c r="B6" s="126" t="s">
        <v>45</v>
      </c>
      <c r="C6" s="70"/>
      <c r="D6" s="71" t="s">
        <v>3</v>
      </c>
      <c r="E6" s="70"/>
      <c r="F6" s="187" t="s">
        <v>28</v>
      </c>
      <c r="G6" s="70"/>
      <c r="H6" s="71" t="s">
        <v>56</v>
      </c>
      <c r="I6" s="70"/>
      <c r="J6" s="187" t="s">
        <v>57</v>
      </c>
      <c r="K6" s="72"/>
      <c r="L6" s="71" t="s">
        <v>3</v>
      </c>
      <c r="M6" s="70"/>
      <c r="N6" s="187" t="s">
        <v>28</v>
      </c>
      <c r="O6" s="70"/>
      <c r="P6" s="71" t="s">
        <v>56</v>
      </c>
      <c r="Q6" s="30"/>
      <c r="R6" s="187" t="s">
        <v>57</v>
      </c>
    </row>
    <row r="7" spans="2:20" ht="20.25" customHeight="1">
      <c r="B7" s="178"/>
      <c r="D7" s="179"/>
      <c r="E7" s="55"/>
      <c r="F7" s="179" t="s">
        <v>85</v>
      </c>
      <c r="G7" s="55">
        <v>-1</v>
      </c>
      <c r="H7" s="179" t="s">
        <v>85</v>
      </c>
      <c r="I7" s="55"/>
      <c r="J7" s="179" t="s">
        <v>85</v>
      </c>
      <c r="K7" s="55"/>
      <c r="L7" s="179"/>
      <c r="M7" s="55"/>
      <c r="N7" s="179" t="s">
        <v>85</v>
      </c>
      <c r="O7" s="55"/>
      <c r="P7" s="179" t="s">
        <v>85</v>
      </c>
      <c r="Q7" s="55"/>
      <c r="R7" s="179" t="s">
        <v>85</v>
      </c>
    </row>
    <row r="8" spans="2:20" ht="26.25" customHeight="1">
      <c r="B8" s="178" t="s">
        <v>98</v>
      </c>
      <c r="D8" s="55">
        <v>20998307</v>
      </c>
      <c r="E8" s="55"/>
      <c r="F8" s="55">
        <v>70500690243</v>
      </c>
      <c r="G8" s="55"/>
      <c r="H8" s="55">
        <v>-71319529389</v>
      </c>
      <c r="I8" s="55"/>
      <c r="J8" s="55">
        <f>F8+H8</f>
        <v>-818839146</v>
      </c>
      <c r="K8" s="55"/>
      <c r="L8" s="55">
        <v>20998307</v>
      </c>
      <c r="M8" s="55"/>
      <c r="N8" s="55">
        <v>70500690243</v>
      </c>
      <c r="O8" s="55"/>
      <c r="P8" s="55">
        <v>-71319529389</v>
      </c>
      <c r="Q8" s="55"/>
      <c r="R8" s="55">
        <f t="shared" ref="R8:R13" si="0">N8+P8</f>
        <v>-818839146</v>
      </c>
      <c r="S8" s="373"/>
      <c r="T8" s="368"/>
    </row>
    <row r="9" spans="2:20" ht="26.25" customHeight="1">
      <c r="B9" s="178" t="s">
        <v>91</v>
      </c>
      <c r="D9" s="55">
        <v>774568713</v>
      </c>
      <c r="E9" s="55"/>
      <c r="F9" s="55">
        <v>9628311707279</v>
      </c>
      <c r="G9" s="55"/>
      <c r="H9" s="55">
        <v>-11449414796801</v>
      </c>
      <c r="I9" s="55"/>
      <c r="J9" s="55">
        <f t="shared" ref="J9:J13" si="1">F9+H9</f>
        <v>-1821103089522</v>
      </c>
      <c r="K9" s="55"/>
      <c r="L9" s="55">
        <v>774568713</v>
      </c>
      <c r="M9" s="55"/>
      <c r="N9" s="55">
        <v>9628311707279</v>
      </c>
      <c r="O9" s="55"/>
      <c r="P9" s="55">
        <v>-9823226157647</v>
      </c>
      <c r="Q9" s="55"/>
      <c r="R9" s="55">
        <f t="shared" si="0"/>
        <v>-194914450368</v>
      </c>
      <c r="S9" s="373"/>
    </row>
    <row r="10" spans="2:20" ht="26.25" customHeight="1">
      <c r="B10" s="178" t="s">
        <v>92</v>
      </c>
      <c r="D10" s="55">
        <v>2804000</v>
      </c>
      <c r="E10" s="55"/>
      <c r="F10" s="55">
        <v>516348025031</v>
      </c>
      <c r="G10" s="55"/>
      <c r="H10" s="55">
        <v>-538787641669</v>
      </c>
      <c r="I10" s="55"/>
      <c r="J10" s="55">
        <f t="shared" si="1"/>
        <v>-22439616638</v>
      </c>
      <c r="K10" s="55"/>
      <c r="L10" s="55">
        <v>2804000</v>
      </c>
      <c r="M10" s="55"/>
      <c r="N10" s="55">
        <v>516348025031</v>
      </c>
      <c r="O10" s="55"/>
      <c r="P10" s="55">
        <v>-430094985729</v>
      </c>
      <c r="Q10" s="55"/>
      <c r="R10" s="55">
        <f t="shared" si="0"/>
        <v>86253039302</v>
      </c>
      <c r="S10" s="373"/>
    </row>
    <row r="11" spans="2:20" ht="26.25" customHeight="1">
      <c r="B11" s="178" t="s">
        <v>95</v>
      </c>
      <c r="D11" s="313">
        <v>19184642</v>
      </c>
      <c r="E11" s="313"/>
      <c r="F11" s="313">
        <v>307487789220</v>
      </c>
      <c r="G11" s="313"/>
      <c r="H11" s="313">
        <v>-339900577297</v>
      </c>
      <c r="I11" s="313"/>
      <c r="J11" s="313">
        <f t="shared" ref="J11" si="2">F11+H11</f>
        <v>-32412788077</v>
      </c>
      <c r="K11" s="313"/>
      <c r="L11" s="313">
        <v>19184642</v>
      </c>
      <c r="M11" s="313"/>
      <c r="N11" s="313">
        <v>307487789220</v>
      </c>
      <c r="O11" s="313"/>
      <c r="P11" s="313">
        <v>-328018586710</v>
      </c>
      <c r="Q11" s="313"/>
      <c r="R11" s="313">
        <f t="shared" ref="R11" si="3">N11+P11</f>
        <v>-20530797490</v>
      </c>
      <c r="S11" s="373"/>
    </row>
    <row r="12" spans="2:20" ht="26.25" customHeight="1">
      <c r="B12" s="178" t="s">
        <v>96</v>
      </c>
      <c r="D12" s="55">
        <v>55701181</v>
      </c>
      <c r="E12" s="55"/>
      <c r="F12" s="55">
        <v>823528316523</v>
      </c>
      <c r="G12" s="55"/>
      <c r="H12" s="55">
        <v>-951318277478</v>
      </c>
      <c r="I12" s="55"/>
      <c r="J12" s="55">
        <f t="shared" si="1"/>
        <v>-127789960955</v>
      </c>
      <c r="K12" s="55"/>
      <c r="L12" s="55">
        <v>55701181</v>
      </c>
      <c r="M12" s="55"/>
      <c r="N12" s="55">
        <v>823528316523</v>
      </c>
      <c r="O12" s="55"/>
      <c r="P12" s="55">
        <v>-814419869733</v>
      </c>
      <c r="Q12" s="55"/>
      <c r="R12" s="55">
        <f t="shared" si="0"/>
        <v>9108446790</v>
      </c>
      <c r="S12" s="373"/>
    </row>
    <row r="13" spans="2:20" ht="26.25" customHeight="1">
      <c r="B13" s="178" t="s">
        <v>93</v>
      </c>
      <c r="D13" s="55">
        <v>7293290</v>
      </c>
      <c r="E13" s="55"/>
      <c r="F13" s="55">
        <v>365844904399</v>
      </c>
      <c r="G13" s="55"/>
      <c r="H13" s="55">
        <v>-363272986317</v>
      </c>
      <c r="I13" s="55"/>
      <c r="J13" s="55">
        <f t="shared" si="1"/>
        <v>2571918082</v>
      </c>
      <c r="K13" s="55"/>
      <c r="L13" s="55">
        <v>7293290</v>
      </c>
      <c r="M13" s="55"/>
      <c r="N13" s="55">
        <v>365844904399</v>
      </c>
      <c r="O13" s="55"/>
      <c r="P13" s="55">
        <v>-333202807574</v>
      </c>
      <c r="Q13" s="55"/>
      <c r="R13" s="55">
        <f t="shared" si="0"/>
        <v>32642096825</v>
      </c>
      <c r="S13" s="373"/>
    </row>
    <row r="14" spans="2:20" ht="25.5" customHeight="1" thickBot="1">
      <c r="B14" s="189" t="s">
        <v>2</v>
      </c>
      <c r="D14" s="74">
        <f>SUM(D8:D13)</f>
        <v>880550133</v>
      </c>
      <c r="E14" s="55"/>
      <c r="F14" s="74">
        <f>SUM(F8:F13)</f>
        <v>11712021432695</v>
      </c>
      <c r="H14" s="74">
        <f>SUM(H8:H13)</f>
        <v>-13714013808951</v>
      </c>
      <c r="J14" s="74">
        <f>SUM(J8:J13)</f>
        <v>-2001992376256</v>
      </c>
      <c r="K14" s="55"/>
      <c r="L14" s="74">
        <f>SUM(L8:L13)</f>
        <v>880550133</v>
      </c>
      <c r="M14" s="55"/>
      <c r="N14" s="74">
        <f>SUM(N8:N13)</f>
        <v>11712021432695</v>
      </c>
      <c r="O14" s="55"/>
      <c r="P14" s="74">
        <f>SUM(P8:P13)</f>
        <v>-11800281936782</v>
      </c>
      <c r="Q14" s="55"/>
      <c r="R14" s="74">
        <f>SUM(R8:R13)</f>
        <v>-88260504087</v>
      </c>
    </row>
    <row r="15" spans="2:20" ht="20.25" customHeight="1" thickTop="1">
      <c r="R15" s="190"/>
    </row>
    <row r="16" spans="2:20" ht="20.25" customHeight="1">
      <c r="H16" s="302"/>
      <c r="J16" s="190"/>
      <c r="R16" s="190"/>
    </row>
    <row r="17" spans="8:19" ht="20.25" customHeight="1">
      <c r="H17" s="303"/>
      <c r="J17" s="190"/>
      <c r="R17" s="190"/>
      <c r="S17" s="233"/>
    </row>
    <row r="18" spans="8:19" ht="20.25" customHeight="1">
      <c r="J18" s="190"/>
      <c r="R18" s="190"/>
      <c r="S18" s="233"/>
    </row>
    <row r="19" spans="8:19" ht="20.25" customHeight="1">
      <c r="S19" s="233"/>
    </row>
    <row r="20" spans="8:19" ht="20.25" customHeight="1">
      <c r="S20" s="233"/>
    </row>
    <row r="21" spans="8:19" ht="20.25" customHeight="1">
      <c r="S21" s="233"/>
    </row>
    <row r="22" spans="8:19" ht="20.25" customHeight="1">
      <c r="S22" s="233"/>
    </row>
    <row r="23" spans="8:19" ht="20.25" customHeight="1">
      <c r="S23" s="233"/>
    </row>
    <row r="24" spans="8:19" ht="20.25" customHeight="1">
      <c r="S24" s="233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5" firstPageNumber="22" orientation="landscape" useFirstPageNumber="1" r:id="rId1"/>
  <headerFooter>
    <oddFooter>&amp;C&amp;"B Nazanin,Regular"&amp;12&amp;P</oddFooter>
  </headerFooter>
  <rowBreaks count="1" manualBreakCount="1">
    <brk id="1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19</vt:i4>
      </vt:variant>
    </vt:vector>
  </HeadingPairs>
  <TitlesOfParts>
    <vt:vector size="33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2021-08-23T07:39:24Z</cp:lastPrinted>
  <dcterms:created xsi:type="dcterms:W3CDTF">2017-11-22T14:26:20Z</dcterms:created>
  <dcterms:modified xsi:type="dcterms:W3CDTF">2021-09-25T14:43:15Z</dcterms:modified>
</cp:coreProperties>
</file>