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n.ardeshir\Desktop\"/>
    </mc:Choice>
  </mc:AlternateContent>
  <xr:revisionPtr revIDLastSave="0" documentId="13_ncr:1_{6568BA03-C49E-4BC8-96F1-85C82B840DD0}" xr6:coauthVersionLast="47" xr6:coauthVersionMax="47" xr10:uidLastSave="{00000000-0000-0000-0000-000000000000}"/>
  <bookViews>
    <workbookView xWindow="-120" yWindow="-120" windowWidth="29040" windowHeight="15840" tabRatio="937" xr2:uid="{00000000-000D-0000-FFFF-FFFF00000000}"/>
  </bookViews>
  <sheets>
    <sheet name="Sheet1" sheetId="16" r:id="rId1"/>
    <sheet name=" سهام" sheetId="1" r:id="rId2"/>
    <sheet name="اوراق" sheetId="19" r:id="rId3"/>
    <sheet name="سپرده" sheetId="2" r:id="rId4"/>
    <sheet name="درآمد سود سهام" sheetId="12" state="hidden" r:id="rId5"/>
    <sheet name="سود سپرده بانکی" sheetId="13" r:id="rId6"/>
    <sheet name="جمع درآمدها" sheetId="11" r:id="rId7"/>
    <sheet name="درآمد سودسهام" sheetId="18" r:id="rId8"/>
    <sheet name="درآمد ناشی از تغییر قیمت اوراق " sheetId="14" r:id="rId9"/>
    <sheet name="درآمد ناشی ازفروش" sheetId="15" r:id="rId10"/>
    <sheet name="درآمد سرمایه گذاری در سهام " sheetId="5" r:id="rId11"/>
    <sheet name="درآمد سرمایه گذاری در اوراق بها" sheetId="6" r:id="rId12"/>
    <sheet name="درآمد سپرده بانکی" sheetId="7" r:id="rId13"/>
    <sheet name="سایر درآمدها" sheetId="8" r:id="rId14"/>
  </sheets>
  <externalReferences>
    <externalReference r:id="rId15"/>
  </externalReferences>
  <definedNames>
    <definedName name="_xlnm._FilterDatabase" localSheetId="1" hidden="1">' سهام'!$A$9:$AA$19</definedName>
    <definedName name="_xlnm._FilterDatabase" localSheetId="11" hidden="1">'درآمد سرمایه گذاری در اوراق بها'!$B$8:$S$11</definedName>
    <definedName name="_xlnm._FilterDatabase" localSheetId="10" hidden="1">'درآمد سرمایه گذاری در سهام '!$B$10:$V$19</definedName>
    <definedName name="_xlnm._FilterDatabase" localSheetId="7" hidden="1">'درآمد سودسهام'!$A$8:$V$8</definedName>
    <definedName name="_xlnm._FilterDatabase" localSheetId="8" hidden="1">'درآمد ناشی از تغییر قیمت اوراق '!$B$7:$AH$15</definedName>
    <definedName name="_xlnm._FilterDatabase" localSheetId="9" hidden="1">'درآمد ناشی ازفروش'!$A$7:$Q$15</definedName>
    <definedName name="_xlnm._FilterDatabase" localSheetId="5" hidden="1">'سود سپرده بانکی'!$A$7:$S$17</definedName>
    <definedName name="_xlnm.Print_Area" localSheetId="1">' سهام'!$A$1:$Y$19</definedName>
    <definedName name="_xlnm.Print_Area" localSheetId="0">Sheet1!$A$1:$J$29</definedName>
    <definedName name="_xlnm.Print_Area" localSheetId="2">اوراق!$A$1:$Y$19</definedName>
    <definedName name="_xlnm.Print_Area" localSheetId="6">'جمع درآمدها'!$A$1:$I$13</definedName>
    <definedName name="_xlnm.Print_Area" localSheetId="12">'درآمد سپرده بانکی'!$A$1:$L$19</definedName>
    <definedName name="_xlnm.Print_Area" localSheetId="11">'درآمد سرمایه گذاری در اوراق بها'!$A$1:$R$12</definedName>
    <definedName name="_xlnm.Print_Area" localSheetId="10">'درآمد سرمایه گذاری در سهام '!$A$1:$V$20</definedName>
    <definedName name="_xlnm.Print_Area" localSheetId="4">'درآمد سود سهام'!$A$1:$S$12</definedName>
    <definedName name="_xlnm.Print_Area" localSheetId="7">'درآمد سودسهام'!$A$1:$S$11</definedName>
    <definedName name="_xlnm.Print_Area" localSheetId="8">'درآمد ناشی از تغییر قیمت اوراق '!$A$1:$R$15</definedName>
    <definedName name="_xlnm.Print_Area" localSheetId="9">'درآمد ناشی ازفروش'!$A$1:$Q$16</definedName>
    <definedName name="_xlnm.Print_Area" localSheetId="13">'سایر درآمدها'!$A$1:$E$12</definedName>
    <definedName name="_xlnm.Print_Area" localSheetId="3">سپرده!$A$1:$S$21</definedName>
    <definedName name="_xlnm.Print_Area" localSheetId="5">'سود سپرده بانکی'!$A$1:$S$18</definedName>
    <definedName name="_xlnm.Print_Titles" localSheetId="1">' سهام'!$1:$9</definedName>
    <definedName name="_xlnm.Print_Titles" localSheetId="11">'درآمد سرمایه گذاری در اوراق بها'!$1:$9</definedName>
    <definedName name="_xlnm.Print_Titles" localSheetId="10">'درآمد سرمایه گذاری در سهام '!$1:$11</definedName>
    <definedName name="_xlnm.Print_Titles" localSheetId="8">'درآمد ناشی از تغییر قیمت اوراق '!$1:$7</definedName>
    <definedName name="_xlnm.Print_Titles" localSheetId="9">'درآمد ناشی ازفروش'!$1:$6</definedName>
    <definedName name="_xlnm.Print_Titles" localSheetId="5">'سود سپرده بانکی'!$1:$8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5" l="1"/>
  <c r="S20" i="2"/>
  <c r="M20" i="2"/>
  <c r="O20" i="2"/>
  <c r="K20" i="2"/>
  <c r="E18" i="1"/>
  <c r="G18" i="1"/>
  <c r="I18" i="1"/>
  <c r="K18" i="1"/>
  <c r="M18" i="1"/>
  <c r="O18" i="1"/>
  <c r="S18" i="1"/>
  <c r="U18" i="1"/>
  <c r="W18" i="1"/>
  <c r="C18" i="1"/>
  <c r="K17" i="13"/>
  <c r="O17" i="13"/>
  <c r="Q17" i="13"/>
  <c r="I17" i="13"/>
  <c r="S16" i="13"/>
  <c r="M16" i="13"/>
  <c r="I17" i="7"/>
  <c r="E17" i="7"/>
  <c r="A17" i="7"/>
  <c r="A16" i="13" s="1"/>
  <c r="C17" i="7"/>
  <c r="C16" i="7"/>
  <c r="Y17" i="1"/>
  <c r="C10" i="7" l="1"/>
  <c r="C11" i="7"/>
  <c r="C12" i="7"/>
  <c r="C13" i="7"/>
  <c r="C14" i="7"/>
  <c r="C15" i="7"/>
  <c r="O15" i="15" l="1"/>
  <c r="M15" i="15"/>
  <c r="K15" i="15"/>
  <c r="G15" i="15"/>
  <c r="E15" i="15"/>
  <c r="C15" i="15"/>
  <c r="Q14" i="15"/>
  <c r="I14" i="15"/>
  <c r="H18" i="5" s="1"/>
  <c r="J18" i="5" s="1"/>
  <c r="R14" i="14"/>
  <c r="P15" i="14"/>
  <c r="N15" i="14"/>
  <c r="L15" i="14"/>
  <c r="H15" i="14"/>
  <c r="F15" i="14"/>
  <c r="D15" i="14"/>
  <c r="J14" i="14"/>
  <c r="Q18" i="2"/>
  <c r="Q19" i="2"/>
  <c r="Q12" i="1"/>
  <c r="Q13" i="1"/>
  <c r="Q14" i="1"/>
  <c r="Q15" i="1"/>
  <c r="Q16" i="1"/>
  <c r="Q17" i="1"/>
  <c r="A11" i="7"/>
  <c r="A12" i="7"/>
  <c r="A13" i="7"/>
  <c r="A14" i="7"/>
  <c r="A15" i="7"/>
  <c r="A16" i="7"/>
  <c r="A10" i="7"/>
  <c r="M9" i="18"/>
  <c r="S9" i="18"/>
  <c r="M13" i="13"/>
  <c r="M14" i="13"/>
  <c r="C11" i="8"/>
  <c r="N16" i="5"/>
  <c r="D13" i="5"/>
  <c r="D14" i="5"/>
  <c r="D15" i="5"/>
  <c r="D16" i="5"/>
  <c r="D17" i="5"/>
  <c r="J11" i="14"/>
  <c r="F16" i="5" s="1"/>
  <c r="R11" i="14"/>
  <c r="Y15" i="1"/>
  <c r="Q10" i="2"/>
  <c r="N13" i="5"/>
  <c r="N14" i="5"/>
  <c r="N15" i="5"/>
  <c r="N17" i="5"/>
  <c r="S19" i="2" l="1"/>
  <c r="A10" i="13"/>
  <c r="A11" i="13"/>
  <c r="A12" i="13"/>
  <c r="A13" i="13"/>
  <c r="A14" i="13"/>
  <c r="A15" i="13"/>
  <c r="A9" i="13"/>
  <c r="I10" i="18" l="1"/>
  <c r="K10" i="18"/>
  <c r="O10" i="18"/>
  <c r="Q10" i="18"/>
  <c r="I16" i="7"/>
  <c r="I15" i="7"/>
  <c r="I14" i="7"/>
  <c r="I13" i="7"/>
  <c r="E16" i="7"/>
  <c r="E15" i="7"/>
  <c r="E14" i="7"/>
  <c r="E13" i="7"/>
  <c r="I6" i="18"/>
  <c r="A3" i="11"/>
  <c r="A1" i="11"/>
  <c r="A3" i="8"/>
  <c r="A1" i="8"/>
  <c r="E10" i="7"/>
  <c r="E11" i="7"/>
  <c r="E12" i="7"/>
  <c r="I10" i="7"/>
  <c r="I11" i="7"/>
  <c r="I12" i="7"/>
  <c r="A3" i="7"/>
  <c r="A1" i="7"/>
  <c r="B3" i="6"/>
  <c r="B1" i="6"/>
  <c r="B3" i="5"/>
  <c r="B1" i="5"/>
  <c r="A3" i="15"/>
  <c r="A1" i="15"/>
  <c r="B3" i="14"/>
  <c r="B1" i="14"/>
  <c r="A3" i="18"/>
  <c r="A1" i="18"/>
  <c r="A3" i="13"/>
  <c r="A1" i="13"/>
  <c r="A3" i="2"/>
  <c r="A1" i="2"/>
  <c r="O6" i="18"/>
  <c r="A3" i="19"/>
  <c r="A1" i="19"/>
  <c r="A3" i="1"/>
  <c r="A1" i="1"/>
  <c r="D12" i="5"/>
  <c r="N12" i="5"/>
  <c r="N19" i="5" s="1"/>
  <c r="E18" i="7" l="1"/>
  <c r="I18" i="7"/>
  <c r="G17" i="7"/>
  <c r="D19" i="5"/>
  <c r="S10" i="18"/>
  <c r="M10" i="18"/>
  <c r="Q11" i="1"/>
  <c r="Q18" i="1" s="1"/>
  <c r="I8" i="15"/>
  <c r="I9" i="15"/>
  <c r="H13" i="5" s="1"/>
  <c r="I10" i="15"/>
  <c r="H14" i="5" s="1"/>
  <c r="I11" i="15"/>
  <c r="H15" i="5" s="1"/>
  <c r="I12" i="15"/>
  <c r="H16" i="5" s="1"/>
  <c r="J16" i="5" s="1"/>
  <c r="I13" i="15"/>
  <c r="H17" i="5" s="1"/>
  <c r="I15" i="15" l="1"/>
  <c r="H12" i="5"/>
  <c r="H19" i="5" s="1"/>
  <c r="K16" i="19"/>
  <c r="C16" i="19"/>
  <c r="E16" i="19"/>
  <c r="G16" i="19"/>
  <c r="I16" i="19"/>
  <c r="M16" i="19"/>
  <c r="O16" i="19"/>
  <c r="U16" i="19"/>
  <c r="W16" i="19"/>
  <c r="V16" i="19"/>
  <c r="T16" i="19"/>
  <c r="R16" i="19"/>
  <c r="P16" i="19"/>
  <c r="Y15" i="19"/>
  <c r="Y16" i="19" s="1"/>
  <c r="Q15" i="19"/>
  <c r="Q16" i="19" s="1"/>
  <c r="M9" i="13" l="1"/>
  <c r="M10" i="13"/>
  <c r="M11" i="13"/>
  <c r="M12" i="13"/>
  <c r="M15" i="13"/>
  <c r="Y12" i="1"/>
  <c r="Y13" i="1"/>
  <c r="Y14" i="1"/>
  <c r="Y16" i="1"/>
  <c r="M17" i="13" l="1"/>
  <c r="Q8" i="15"/>
  <c r="J8" i="14" l="1"/>
  <c r="F15" i="5" s="1"/>
  <c r="J15" i="5" s="1"/>
  <c r="Q13" i="15"/>
  <c r="R17" i="5" s="1"/>
  <c r="Q12" i="15"/>
  <c r="R18" i="5" s="1"/>
  <c r="Q11" i="15"/>
  <c r="Q10" i="15"/>
  <c r="Q9" i="15"/>
  <c r="R13" i="5" s="1"/>
  <c r="E11" i="8"/>
  <c r="Q15" i="15" l="1"/>
  <c r="R14" i="5"/>
  <c r="R15" i="5"/>
  <c r="R16" i="5"/>
  <c r="R12" i="5"/>
  <c r="S15" i="13"/>
  <c r="S14" i="13"/>
  <c r="S13" i="13"/>
  <c r="S12" i="13"/>
  <c r="S11" i="13"/>
  <c r="S10" i="13"/>
  <c r="Q11" i="2"/>
  <c r="R19" i="5" l="1"/>
  <c r="P10" i="6"/>
  <c r="P11" i="6" s="1"/>
  <c r="H10" i="6"/>
  <c r="H11" i="6" s="1"/>
  <c r="N10" i="6" l="1"/>
  <c r="N11" i="6" s="1"/>
  <c r="R13" i="14"/>
  <c r="P14" i="5" s="1"/>
  <c r="R12" i="14"/>
  <c r="R10" i="14"/>
  <c r="R9" i="14"/>
  <c r="P13" i="5" s="1"/>
  <c r="T13" i="5" s="1"/>
  <c r="F10" i="6"/>
  <c r="F11" i="6" s="1"/>
  <c r="J13" i="14"/>
  <c r="J12" i="14"/>
  <c r="F14" i="5" s="1"/>
  <c r="J14" i="5" s="1"/>
  <c r="J10" i="14"/>
  <c r="F17" i="5" s="1"/>
  <c r="J17" i="5" s="1"/>
  <c r="P17" i="5" l="1"/>
  <c r="T17" i="5" s="1"/>
  <c r="P18" i="5"/>
  <c r="T18" i="5" s="1"/>
  <c r="T14" i="5"/>
  <c r="L10" i="6"/>
  <c r="L11" i="6" s="1"/>
  <c r="D10" i="6"/>
  <c r="J10" i="6" l="1"/>
  <c r="J11" i="6" s="1"/>
  <c r="D11" i="6"/>
  <c r="Q12" i="2" l="1"/>
  <c r="Q13" i="2"/>
  <c r="Q14" i="2"/>
  <c r="Q15" i="2"/>
  <c r="Q16" i="2"/>
  <c r="Q17" i="2"/>
  <c r="Q20" i="2" l="1"/>
  <c r="J9" i="14"/>
  <c r="F13" i="5" l="1"/>
  <c r="J13" i="5" s="1"/>
  <c r="J15" i="14"/>
  <c r="F12" i="5"/>
  <c r="F19" i="5" s="1"/>
  <c r="J12" i="5" l="1"/>
  <c r="J19" i="5" s="1"/>
  <c r="L18" i="5" l="1"/>
  <c r="G12" i="7"/>
  <c r="L16" i="5" l="1"/>
  <c r="K11" i="7"/>
  <c r="K17" i="7"/>
  <c r="L12" i="5"/>
  <c r="L17" i="5"/>
  <c r="L14" i="5"/>
  <c r="L13" i="5"/>
  <c r="L15" i="5"/>
  <c r="K12" i="7"/>
  <c r="K14" i="7"/>
  <c r="K15" i="7"/>
  <c r="K16" i="7"/>
  <c r="K13" i="7"/>
  <c r="G13" i="7"/>
  <c r="G16" i="7"/>
  <c r="G14" i="7"/>
  <c r="G10" i="7"/>
  <c r="G15" i="7"/>
  <c r="G11" i="7"/>
  <c r="S9" i="13"/>
  <c r="S17" i="13" s="1"/>
  <c r="L19" i="5" l="1"/>
  <c r="E11" i="11"/>
  <c r="I11" i="11" s="1"/>
  <c r="G18" i="7"/>
  <c r="R8" i="14"/>
  <c r="P15" i="5" s="1"/>
  <c r="T15" i="5" s="1"/>
  <c r="L12" i="11"/>
  <c r="S11" i="12"/>
  <c r="R11" i="12"/>
  <c r="Q11" i="12"/>
  <c r="P11" i="12"/>
  <c r="O11" i="12"/>
  <c r="N11" i="12"/>
  <c r="M11" i="12"/>
  <c r="L11" i="12"/>
  <c r="K11" i="12"/>
  <c r="J11" i="12"/>
  <c r="I11" i="12"/>
  <c r="A3" i="12"/>
  <c r="A1" i="12"/>
  <c r="S18" i="2"/>
  <c r="S17" i="2"/>
  <c r="S16" i="2"/>
  <c r="S15" i="2"/>
  <c r="S14" i="2"/>
  <c r="S13" i="2"/>
  <c r="S12" i="2"/>
  <c r="S11" i="2"/>
  <c r="Y11" i="1"/>
  <c r="Y18" i="1" s="1"/>
  <c r="P16" i="5" l="1"/>
  <c r="T16" i="5" s="1"/>
  <c r="R15" i="14"/>
  <c r="P12" i="5"/>
  <c r="P19" i="5" s="1"/>
  <c r="S10" i="2"/>
  <c r="K10" i="7"/>
  <c r="E10" i="11"/>
  <c r="I10" i="11" s="1"/>
  <c r="T12" i="5" l="1"/>
  <c r="T19" i="5" s="1"/>
  <c r="R10" i="6"/>
  <c r="R11" i="6" s="1"/>
  <c r="E9" i="11" s="1"/>
  <c r="K18" i="7"/>
  <c r="E8" i="11" l="1"/>
  <c r="I9" i="11"/>
  <c r="I8" i="11" l="1"/>
  <c r="I12" i="11" s="1"/>
  <c r="E12" i="11"/>
  <c r="V13" i="5" l="1"/>
  <c r="V14" i="5"/>
  <c r="V18" i="5"/>
  <c r="V17" i="5"/>
  <c r="V15" i="5"/>
  <c r="V16" i="5"/>
  <c r="G8" i="11"/>
  <c r="G11" i="11"/>
  <c r="G10" i="11"/>
  <c r="V12" i="5"/>
  <c r="G9" i="11"/>
  <c r="V19" i="5" l="1"/>
  <c r="G12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Ali Akbar Iranshahi</author>
  </authors>
  <commentList>
    <comment ref="I8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Ali Akbar Iranshahi:</t>
        </r>
        <r>
          <rPr>
            <sz val="9"/>
            <color indexed="81"/>
            <rFont val="Tahoma"/>
            <family val="2"/>
          </rPr>
          <t xml:space="preserve">
از حاصل تقسیم ستون
E  
بر مجموع کل دارایی محاسبه می شود
</t>
        </r>
      </text>
    </comment>
  </commentList>
</comments>
</file>

<file path=xl/sharedStrings.xml><?xml version="1.0" encoding="utf-8"?>
<sst xmlns="http://schemas.openxmlformats.org/spreadsheetml/2006/main" count="367" uniqueCount="131">
  <si>
    <t>بهای تمام شده</t>
  </si>
  <si>
    <t>شرکت</t>
  </si>
  <si>
    <t>جمع</t>
  </si>
  <si>
    <t>تعداد</t>
  </si>
  <si>
    <t>خرید طی دوره</t>
  </si>
  <si>
    <t>فروش طی دوره</t>
  </si>
  <si>
    <t>مبلغ</t>
  </si>
  <si>
    <t>نرخ سود مؤثر</t>
  </si>
  <si>
    <t>نرخ سود اسمی</t>
  </si>
  <si>
    <t>پذیرفته شده در بورس یا فرابورس</t>
  </si>
  <si>
    <t>دارای مجوز از سازمان</t>
  </si>
  <si>
    <t>تغییرات طی دوره</t>
  </si>
  <si>
    <t>سپرده های بانکی</t>
  </si>
  <si>
    <t>شماره حساب</t>
  </si>
  <si>
    <t>نوع سپرده</t>
  </si>
  <si>
    <t>مشخصات حساب بانکی</t>
  </si>
  <si>
    <t>درآمد سود سهام</t>
  </si>
  <si>
    <t>درآمد تغییر ارزش</t>
  </si>
  <si>
    <t>درآمد فروش</t>
  </si>
  <si>
    <t>درصد از کل درآمد ها</t>
  </si>
  <si>
    <t>درآمد سود اوراق</t>
  </si>
  <si>
    <t>نام سپرده</t>
  </si>
  <si>
    <t>سود سپرده بانکی و گواهی سپرده</t>
  </si>
  <si>
    <t>درصد سود به میانگین سپرده</t>
  </si>
  <si>
    <t>درصد از کل درآمدها</t>
  </si>
  <si>
    <t>نام سپرده بانکی</t>
  </si>
  <si>
    <t>اطلاعات اوراق بهادار با درآمد ثابت</t>
  </si>
  <si>
    <t>نام اوراق</t>
  </si>
  <si>
    <t>خالص ارزش فروش</t>
  </si>
  <si>
    <t>درصد به کل دارایی‌ها</t>
  </si>
  <si>
    <t>تاریخ سررسید</t>
  </si>
  <si>
    <t>درصد به کل  دارایی‌ها</t>
  </si>
  <si>
    <t>سهام</t>
  </si>
  <si>
    <t>1- سرمایه گذاری ها</t>
  </si>
  <si>
    <t>2- درآمد حاصل از سرمایه گذاری ها</t>
  </si>
  <si>
    <t>4-2-سایر درآمدها:</t>
  </si>
  <si>
    <t>سایر درآمدها</t>
  </si>
  <si>
    <t>قیمت بازار هر سهم</t>
  </si>
  <si>
    <t>تاریخ انتشار اوراق</t>
  </si>
  <si>
    <t>قیمت بازار هر ورقه</t>
  </si>
  <si>
    <t>نام سهام</t>
  </si>
  <si>
    <t>تاریخ افتتاح حساب</t>
  </si>
  <si>
    <t>نرخ سود علی الحساب</t>
  </si>
  <si>
    <t>افزایش</t>
  </si>
  <si>
    <t>کاهش</t>
  </si>
  <si>
    <t>شرح</t>
  </si>
  <si>
    <t>یادداشت</t>
  </si>
  <si>
    <t>تاریخ تشکیل مجمع</t>
  </si>
  <si>
    <t>سود متعلق به هر سهم</t>
  </si>
  <si>
    <t>جمع درآمد سود سهام</t>
  </si>
  <si>
    <t>هزینه تنزیل</t>
  </si>
  <si>
    <t>خالص درآمد سود سهام</t>
  </si>
  <si>
    <t>تعداد سهام متعلقه در زمان مجمع</t>
  </si>
  <si>
    <t>اطلاعات مجمع</t>
  </si>
  <si>
    <t>تاریخ دریافت سود</t>
  </si>
  <si>
    <t>خالص درآمد</t>
  </si>
  <si>
    <t>ارزش دفتری</t>
  </si>
  <si>
    <t>سود و زیان ناشی از تغییر قیمت</t>
  </si>
  <si>
    <t>سود و زیان ناشی از فروش</t>
  </si>
  <si>
    <t>مبلغ فروش</t>
  </si>
  <si>
    <t xml:space="preserve">صورت وضعیت پرتفوی </t>
  </si>
  <si>
    <t>3-1- سرمایه‌گذاری در  سپرده‌ بانکی</t>
  </si>
  <si>
    <t>1-2</t>
  </si>
  <si>
    <t>2-2</t>
  </si>
  <si>
    <t>3-2</t>
  </si>
  <si>
    <t>4-2</t>
  </si>
  <si>
    <t xml:space="preserve">صورت وضعیت درآمدها </t>
  </si>
  <si>
    <t xml:space="preserve">درآمد سود </t>
  </si>
  <si>
    <t>درصد از کل دارایی ها</t>
  </si>
  <si>
    <t>کل دارایی ها</t>
  </si>
  <si>
    <t>2-2-درآمد حاصل از سرمایه گذاری در اوراق بهادار با درآمد ثابت:</t>
  </si>
  <si>
    <t>یادداشت 1-1-2</t>
  </si>
  <si>
    <t>یادداشت 2-1-2</t>
  </si>
  <si>
    <t>یادداشت 2-1-3</t>
  </si>
  <si>
    <t>یادداشت 2-2-1</t>
  </si>
  <si>
    <t>3-2-درآمد حاصل از سرمایه گذاری در سپرده بانکی و گواهی سپرده:</t>
  </si>
  <si>
    <t>1-1-2درآمد سود سهام</t>
  </si>
  <si>
    <t>3-1-2سود(زیان) حاصل از فروش اوراق بهادار</t>
  </si>
  <si>
    <t>2-1-2درآمد ناشی از تغییر قیمت اوراق بهادار</t>
  </si>
  <si>
    <t>درصد به کل دارایی ها</t>
  </si>
  <si>
    <t>‫جمع</t>
  </si>
  <si>
    <t>طی بهمن ماه 1398</t>
  </si>
  <si>
    <t>از ابتدای سال مالی تا پایان بهمن ماه 1398</t>
  </si>
  <si>
    <t xml:space="preserve">   درآمد حاصل از سرمایه گذاری در اوراق بهادار با درآمد ثابت</t>
  </si>
  <si>
    <t xml:space="preserve">   سایر درآمدها</t>
  </si>
  <si>
    <t>ریال</t>
  </si>
  <si>
    <t xml:space="preserve"> 2-1-سرمایه‌گذاری در اوراق بهادار با درآمد ثابت یا علی‌الحساب</t>
  </si>
  <si>
    <t>درصد</t>
  </si>
  <si>
    <t xml:space="preserve"> 1-2-درآمد حاصل از سرمایه گذاری در سهام و حق تقدم سهام:  </t>
  </si>
  <si>
    <t>اوراق بهادار با درآمد ثابت</t>
  </si>
  <si>
    <t>صندوق سرمایه‌گذاری اختصاصی بازارگردانی خبرگان اهداف</t>
  </si>
  <si>
    <t>پالایش نفت اصفهان</t>
  </si>
  <si>
    <t>پتروشیمی مارون</t>
  </si>
  <si>
    <t>پتروشیمی‌ خارک‌</t>
  </si>
  <si>
    <t>سرمایه‌گذاری‌ صنعت‌ نفت‌</t>
  </si>
  <si>
    <t>گروه توسعه مالی مهر آیندگان</t>
  </si>
  <si>
    <t>نفت سپاهان</t>
  </si>
  <si>
    <t>بانک تجارت کار</t>
  </si>
  <si>
    <t>156385824</t>
  </si>
  <si>
    <t>156385859</t>
  </si>
  <si>
    <t>156358290</t>
  </si>
  <si>
    <t>156358371</t>
  </si>
  <si>
    <t>156385921</t>
  </si>
  <si>
    <t>156385948</t>
  </si>
  <si>
    <t>156385972</t>
  </si>
  <si>
    <t>156385980</t>
  </si>
  <si>
    <t>156385964</t>
  </si>
  <si>
    <t>سپرده کوتاه مدت</t>
  </si>
  <si>
    <t>حساب جاری</t>
  </si>
  <si>
    <t>1399/01/26</t>
  </si>
  <si>
    <t>1399/03/21</t>
  </si>
  <si>
    <t>1399/03/20</t>
  </si>
  <si>
    <t>1399/06/31</t>
  </si>
  <si>
    <t>1399/08/03</t>
  </si>
  <si>
    <t xml:space="preserve"> 1-2-2سود  سپرده بانکی</t>
  </si>
  <si>
    <t xml:space="preserve">1-1-سرمایه‌گذاری در سهام </t>
  </si>
  <si>
    <t xml:space="preserve">   درآمد حاصل از سرمایه گذاری در سهام </t>
  </si>
  <si>
    <t xml:space="preserve">   درآمد حاصل از سرمایه گذاری در سپرده بانکی </t>
  </si>
  <si>
    <t>1400/01/31</t>
  </si>
  <si>
    <t>1400/01/01</t>
  </si>
  <si>
    <t>ابتدای دوره</t>
  </si>
  <si>
    <t>پتروشیمی‌ اصفهان‌</t>
  </si>
  <si>
    <t>156386235</t>
  </si>
  <si>
    <t>1400/08/19</t>
  </si>
  <si>
    <t>برای دوره یک ماهه منتهی به 30 آذر ماه 1400</t>
  </si>
  <si>
    <t>1400/09/30</t>
  </si>
  <si>
    <t>طی آذر ماه 1400</t>
  </si>
  <si>
    <t>از ابتدای سال مالی تا پایان آذر ماه سال 1400</t>
  </si>
  <si>
    <t>از ابتدای سال مالی تا پایان آذر ماه 1400</t>
  </si>
  <si>
    <t>1400/01/32</t>
  </si>
  <si>
    <r>
      <rPr>
        <sz val="45"/>
        <rFont val="IranNastaliq"/>
        <family val="1"/>
      </rPr>
      <t>گزارش صورت وضعیت پرتفوی ماهانه</t>
    </r>
    <r>
      <rPr>
        <sz val="28"/>
        <rFont val="IranNastaliq"/>
        <family val="1"/>
      </rPr>
      <t xml:space="preserve">
</t>
    </r>
    <r>
      <rPr>
        <sz val="16"/>
        <rFont val="IranNastaliq"/>
        <family val="1"/>
      </rPr>
      <t xml:space="preserve">
                                                                                                                                                                                                                                                                                                                                                                                                                                                                           صندوق سرمایه گذاری اختصاصی بازارگردانی خبرگان اهداف
آذر</t>
    </r>
    <r>
      <rPr>
        <sz val="16"/>
        <rFont val="B Nazanin"/>
        <charset val="178"/>
      </rPr>
      <t xml:space="preserve"> 1400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</si>
</sst>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 * #,##0.00_-_ر_ي_ا_ل_ ;_ * #,##0.00\-_ر_ي_ا_ل_ ;_ * &quot;-&quot;??_-_ر_ي_ا_ل_ ;_ @_ "/>
    <numFmt numFmtId="165" formatCode="#,##0_-;[Red]\(#,###\)"/>
    <numFmt numFmtId="166" formatCode="_-* #,##0_-;_-* #,##0\-;_-* &quot;-&quot;??_-;_-@_-"/>
    <numFmt numFmtId="167" formatCode="_ * #,##0_-_ر_ي_ا_ل_ ;_ * #,##0\-_ر_ي_ا_ل_ ;_ * &quot;-&quot;??_-_ر_ي_ا_ل_ ;_ @_ "/>
    <numFmt numFmtId="168" formatCode="_(* #,##0_);_(* \(#,##0\);_(* &quot;-&quot;??_);_(@_)"/>
    <numFmt numFmtId="169" formatCode="0.000%"/>
    <numFmt numFmtId="170" formatCode="0.0%"/>
    <numFmt numFmtId="171" formatCode="\-"/>
    <numFmt numFmtId="172" formatCode="#,##0;[Red]#,##0"/>
    <numFmt numFmtId="173" formatCode="0.00000%"/>
  </numFmts>
  <fonts count="57">
    <font>
      <sz val="11"/>
      <color theme="1"/>
      <name val="Calibri"/>
      <family val="2"/>
      <charset val="178"/>
      <scheme val="minor"/>
    </font>
    <font>
      <b/>
      <sz val="10"/>
      <color theme="1"/>
      <name val="B Nazanin"/>
      <charset val="178"/>
    </font>
    <font>
      <sz val="10"/>
      <color theme="1"/>
      <name val="B Nazanin"/>
      <charset val="178"/>
    </font>
    <font>
      <b/>
      <sz val="10"/>
      <color rgb="FF000000"/>
      <name val="B Nazanin"/>
      <charset val="178"/>
    </font>
    <font>
      <sz val="10"/>
      <color rgb="FF000000"/>
      <name val="B Nazanin"/>
      <charset val="178"/>
    </font>
    <font>
      <sz val="11"/>
      <color theme="1"/>
      <name val="B Nazanin"/>
      <charset val="178"/>
    </font>
    <font>
      <b/>
      <sz val="12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b/>
      <sz val="12"/>
      <color rgb="FF0062AC"/>
      <name val="B Nazanin"/>
      <charset val="178"/>
    </font>
    <font>
      <b/>
      <sz val="11"/>
      <color theme="1"/>
      <name val="B Nazanin"/>
      <charset val="178"/>
    </font>
    <font>
      <b/>
      <sz val="12"/>
      <color theme="1"/>
      <name val="B Nazanin"/>
      <charset val="178"/>
    </font>
    <font>
      <sz val="11"/>
      <color theme="1"/>
      <name val="B Zar"/>
      <charset val="178"/>
    </font>
    <font>
      <b/>
      <sz val="11"/>
      <color theme="1"/>
      <name val="B Zar"/>
      <charset val="178"/>
    </font>
    <font>
      <b/>
      <sz val="12"/>
      <color theme="1"/>
      <name val="B Zar"/>
      <charset val="178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charset val="178"/>
      <scheme val="minor"/>
    </font>
    <font>
      <sz val="9"/>
      <color theme="1"/>
      <name val="B Nazanin"/>
      <charset val="178"/>
    </font>
    <font>
      <b/>
      <sz val="11"/>
      <color rgb="FF000000"/>
      <name val="B Nazanin"/>
      <charset val="178"/>
    </font>
    <font>
      <sz val="11"/>
      <color rgb="FF000000"/>
      <name val="B Nazanin"/>
      <charset val="178"/>
    </font>
    <font>
      <sz val="11"/>
      <color rgb="FF0062AC"/>
      <name val="B Nazanin"/>
      <charset val="178"/>
    </font>
    <font>
      <sz val="9"/>
      <color rgb="FF000000"/>
      <name val="Tahoma"/>
      <family val="2"/>
    </font>
    <font>
      <sz val="12"/>
      <color theme="1"/>
      <name val="B Nazanin"/>
      <charset val="178"/>
    </font>
    <font>
      <sz val="14"/>
      <color theme="1"/>
      <name val="B Nazanin"/>
      <charset val="178"/>
    </font>
    <font>
      <sz val="14"/>
      <color theme="1"/>
      <name val="Calibri"/>
      <family val="2"/>
      <charset val="178"/>
      <scheme val="minor"/>
    </font>
    <font>
      <sz val="12"/>
      <name val="B Nazanin"/>
      <charset val="178"/>
    </font>
    <font>
      <sz val="11"/>
      <color indexed="8"/>
      <name val="B Nazanin"/>
      <charset val="178"/>
    </font>
    <font>
      <sz val="10"/>
      <name val="B Nazanin"/>
      <charset val="178"/>
    </font>
    <font>
      <sz val="12"/>
      <name val="B Nazanin"/>
      <charset val="178"/>
    </font>
    <font>
      <b/>
      <sz val="14"/>
      <color rgb="FF0062AC"/>
      <name val="B Nazanin"/>
      <charset val="178"/>
    </font>
    <font>
      <b/>
      <sz val="9"/>
      <color rgb="FF005EBB"/>
      <name val="Tahoma"/>
      <family val="2"/>
    </font>
    <font>
      <sz val="12"/>
      <color theme="1"/>
      <name val="Calibri"/>
      <family val="2"/>
      <charset val="178"/>
      <scheme val="minor"/>
    </font>
    <font>
      <sz val="9"/>
      <color rgb="FF005EBB"/>
      <name val="Tahoma"/>
      <family val="2"/>
    </font>
    <font>
      <sz val="12"/>
      <name val="B Nazanin"/>
      <charset val="178"/>
    </font>
    <font>
      <b/>
      <sz val="11"/>
      <color rgb="FF0062AC"/>
      <name val="B Nazanin"/>
      <charset val="178"/>
    </font>
    <font>
      <sz val="11"/>
      <name val="B Nazanin"/>
      <charset val="178"/>
    </font>
    <font>
      <sz val="11"/>
      <color rgb="FF000000"/>
      <name val="Tahoma"/>
      <family val="2"/>
    </font>
    <font>
      <sz val="11"/>
      <color rgb="FF005EBB"/>
      <name val="Tahoma"/>
      <family val="2"/>
    </font>
    <font>
      <b/>
      <sz val="9"/>
      <color rgb="FF000000"/>
      <name val="B Nazanin"/>
      <charset val="178"/>
    </font>
    <font>
      <sz val="9"/>
      <color rgb="FF000000"/>
      <name val="B Nazanin"/>
      <charset val="178"/>
    </font>
    <font>
      <b/>
      <sz val="14"/>
      <color theme="1"/>
      <name val="B Nazanin"/>
      <charset val="178"/>
    </font>
    <font>
      <b/>
      <sz val="11"/>
      <name val="B Nazanin"/>
      <charset val="178"/>
    </font>
    <font>
      <b/>
      <sz val="11"/>
      <color rgb="FFFF0000"/>
      <name val="B Nazanin"/>
      <charset val="178"/>
    </font>
    <font>
      <sz val="11"/>
      <color rgb="FFFF0000"/>
      <name val="B Nazanin"/>
      <charset val="178"/>
    </font>
    <font>
      <sz val="9"/>
      <color rgb="FFFF0000"/>
      <name val="B Nazanin"/>
      <charset val="178"/>
    </font>
    <font>
      <sz val="8"/>
      <color theme="1"/>
      <name val="B Nazanin"/>
      <charset val="178"/>
    </font>
    <font>
      <sz val="16"/>
      <name val="IranNastaliq"/>
      <family val="1"/>
    </font>
    <font>
      <sz val="28"/>
      <name val="IranNastaliq"/>
      <family val="1"/>
    </font>
    <font>
      <sz val="10"/>
      <color rgb="FFFF0000"/>
      <name val="B Nazanin"/>
      <charset val="178"/>
    </font>
    <font>
      <sz val="9"/>
      <color rgb="FF0070C0"/>
      <name val="Tahoma"/>
      <family val="2"/>
    </font>
    <font>
      <sz val="9"/>
      <color theme="1"/>
      <name val="Tahoma"/>
      <family val="2"/>
    </font>
    <font>
      <sz val="45"/>
      <name val="IranNastaliq"/>
      <family val="1"/>
    </font>
    <font>
      <sz val="11"/>
      <color rgb="FF0070C0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6"/>
      <name val="B Nazanin"/>
      <charset val="178"/>
    </font>
    <font>
      <sz val="8"/>
      <name val="Calibri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E6FF"/>
        <bgColor indexed="64"/>
      </patternFill>
    </fill>
    <fill>
      <patternFill patternType="solid">
        <fgColor rgb="FFF0F9FD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164" fontId="16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461">
    <xf numFmtId="0" fontId="0" fillId="0" borderId="0" xfId="0"/>
    <xf numFmtId="0" fontId="2" fillId="0" borderId="1" xfId="0" applyFont="1" applyBorder="1"/>
    <xf numFmtId="0" fontId="3" fillId="0" borderId="0" xfId="0" applyFont="1" applyBorder="1" applyAlignment="1">
      <alignment vertical="center" wrapText="1" readingOrder="2"/>
    </xf>
    <xf numFmtId="0" fontId="2" fillId="0" borderId="0" xfId="0" applyFont="1"/>
    <xf numFmtId="0" fontId="4" fillId="0" borderId="0" xfId="0" applyFont="1" applyAlignment="1">
      <alignment horizontal="right" vertical="center" wrapText="1" readingOrder="2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right" vertical="center" wrapText="1" readingOrder="2"/>
    </xf>
    <xf numFmtId="0" fontId="5" fillId="0" borderId="0" xfId="0" applyFont="1"/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5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 readingOrder="2"/>
    </xf>
    <xf numFmtId="0" fontId="2" fillId="0" borderId="0" xfId="0" applyFont="1" applyAlignment="1">
      <alignment vertical="center" wrapText="1" readingOrder="2"/>
    </xf>
    <xf numFmtId="0" fontId="2" fillId="0" borderId="0" xfId="0" applyFont="1" applyBorder="1" applyAlignment="1">
      <alignment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 readingOrder="2"/>
    </xf>
    <xf numFmtId="0" fontId="2" fillId="0" borderId="0" xfId="0" applyFont="1" applyAlignment="1"/>
    <xf numFmtId="0" fontId="3" fillId="0" borderId="1" xfId="0" applyFont="1" applyBorder="1" applyAlignment="1">
      <alignment horizontal="center" vertical="center" wrapText="1" readingOrder="2"/>
    </xf>
    <xf numFmtId="0" fontId="3" fillId="0" borderId="3" xfId="0" applyFont="1" applyBorder="1" applyAlignment="1">
      <alignment horizontal="center" vertical="center" wrapText="1" readingOrder="2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7" fillId="0" borderId="0" xfId="0" applyFont="1"/>
    <xf numFmtId="0" fontId="6" fillId="0" borderId="0" xfId="0" applyFont="1" applyAlignment="1">
      <alignment vertical="center" readingOrder="2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vertical="center" readingOrder="2"/>
    </xf>
    <xf numFmtId="0" fontId="5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 readingOrder="2"/>
    </xf>
    <xf numFmtId="0" fontId="2" fillId="0" borderId="0" xfId="0" applyFont="1" applyAlignment="1">
      <alignment wrapText="1"/>
    </xf>
    <xf numFmtId="0" fontId="7" fillId="0" borderId="0" xfId="0" applyFont="1" applyBorder="1"/>
    <xf numFmtId="0" fontId="5" fillId="0" borderId="0" xfId="0" applyFont="1" applyBorder="1" applyAlignment="1"/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readingOrder="2"/>
    </xf>
    <xf numFmtId="49" fontId="5" fillId="0" borderId="0" xfId="0" applyNumberFormat="1" applyFont="1" applyAlignment="1">
      <alignment horizontal="center" vertical="center" readingOrder="2"/>
    </xf>
    <xf numFmtId="0" fontId="11" fillId="0" borderId="0" xfId="0" applyFont="1"/>
    <xf numFmtId="0" fontId="3" fillId="0" borderId="0" xfId="0" applyFont="1" applyBorder="1" applyAlignment="1">
      <alignment horizontal="center" vertical="center" wrapText="1" readingOrder="2"/>
    </xf>
    <xf numFmtId="0" fontId="5" fillId="0" borderId="0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66" fontId="5" fillId="0" borderId="0" xfId="1" applyNumberFormat="1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 wrapText="1" readingOrder="2"/>
    </xf>
    <xf numFmtId="0" fontId="19" fillId="0" borderId="0" xfId="0" applyFont="1" applyAlignment="1">
      <alignment horizontal="right" vertical="center" wrapText="1" readingOrder="2"/>
    </xf>
    <xf numFmtId="165" fontId="5" fillId="0" borderId="0" xfId="0" applyNumberFormat="1" applyFont="1" applyFill="1" applyBorder="1" applyAlignment="1">
      <alignment horizontal="center" vertical="center"/>
    </xf>
    <xf numFmtId="165" fontId="5" fillId="0" borderId="2" xfId="0" applyNumberFormat="1" applyFont="1" applyFill="1" applyBorder="1" applyAlignment="1">
      <alignment horizontal="center" vertical="center"/>
    </xf>
    <xf numFmtId="0" fontId="5" fillId="0" borderId="0" xfId="0" applyFont="1" applyBorder="1"/>
    <xf numFmtId="0" fontId="20" fillId="0" borderId="0" xfId="0" applyFont="1" applyAlignment="1">
      <alignment vertical="center" readingOrder="2"/>
    </xf>
    <xf numFmtId="0" fontId="5" fillId="0" borderId="0" xfId="0" applyFont="1" applyAlignment="1">
      <alignment horizontal="center" vertical="center" readingOrder="2"/>
    </xf>
    <xf numFmtId="0" fontId="5" fillId="0" borderId="0" xfId="0" applyFont="1" applyAlignment="1">
      <alignment horizontal="right" vertical="center" readingOrder="2"/>
    </xf>
    <xf numFmtId="10" fontId="5" fillId="0" borderId="0" xfId="2" applyNumberFormat="1" applyFont="1" applyAlignment="1">
      <alignment horizontal="center" vertical="center" readingOrder="2"/>
    </xf>
    <xf numFmtId="10" fontId="1" fillId="0" borderId="2" xfId="0" applyNumberFormat="1" applyFont="1" applyBorder="1" applyAlignment="1">
      <alignment horizontal="center" vertical="center" readingOrder="2"/>
    </xf>
    <xf numFmtId="165" fontId="5" fillId="0" borderId="1" xfId="0" applyNumberFormat="1" applyFont="1" applyFill="1" applyBorder="1" applyAlignment="1">
      <alignment horizontal="center" vertical="center"/>
    </xf>
    <xf numFmtId="0" fontId="0" fillId="0" borderId="5" xfId="0" applyBorder="1"/>
    <xf numFmtId="0" fontId="2" fillId="0" borderId="0" xfId="0" applyFont="1" applyAlignment="1">
      <alignment horizontal="center" vertical="center" wrapText="1"/>
    </xf>
    <xf numFmtId="165" fontId="0" fillId="0" borderId="0" xfId="0" applyNumberFormat="1"/>
    <xf numFmtId="0" fontId="5" fillId="0" borderId="0" xfId="0" applyFont="1" applyFill="1"/>
    <xf numFmtId="0" fontId="5" fillId="0" borderId="1" xfId="0" applyFont="1" applyFill="1" applyBorder="1"/>
    <xf numFmtId="0" fontId="18" fillId="0" borderId="0" xfId="0" applyFont="1" applyFill="1" applyBorder="1" applyAlignment="1">
      <alignment vertical="center" wrapText="1" readingOrder="2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2" fillId="0" borderId="0" xfId="0" applyFont="1" applyBorder="1" applyAlignment="1">
      <alignment vertical="center" wrapText="1"/>
    </xf>
    <xf numFmtId="165" fontId="5" fillId="0" borderId="6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167" fontId="2" fillId="0" borderId="0" xfId="1" applyNumberFormat="1" applyFont="1" applyFill="1"/>
    <xf numFmtId="10" fontId="5" fillId="0" borderId="0" xfId="2" applyNumberFormat="1" applyFont="1" applyFill="1" applyBorder="1" applyAlignment="1">
      <alignment horizontal="center" vertical="center"/>
    </xf>
    <xf numFmtId="0" fontId="17" fillId="0" borderId="0" xfId="0" applyFont="1"/>
    <xf numFmtId="3" fontId="2" fillId="0" borderId="0" xfId="0" applyNumberFormat="1" applyFont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165" fontId="2" fillId="0" borderId="0" xfId="0" applyNumberFormat="1" applyFont="1"/>
    <xf numFmtId="0" fontId="2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3" fontId="7" fillId="0" borderId="0" xfId="0" applyNumberFormat="1" applyFont="1" applyFill="1"/>
    <xf numFmtId="10" fontId="0" fillId="0" borderId="0" xfId="2" applyNumberFormat="1" applyFont="1"/>
    <xf numFmtId="167" fontId="2" fillId="0" borderId="0" xfId="1" applyNumberFormat="1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/>
    <xf numFmtId="165" fontId="0" fillId="0" borderId="0" xfId="0" applyNumberFormat="1" applyFill="1"/>
    <xf numFmtId="165" fontId="22" fillId="0" borderId="0" xfId="0" applyNumberFormat="1" applyFont="1" applyFill="1" applyBorder="1" applyAlignment="1">
      <alignment horizontal="center" vertical="center"/>
    </xf>
    <xf numFmtId="165" fontId="22" fillId="0" borderId="6" xfId="0" applyNumberFormat="1" applyFont="1" applyFill="1" applyBorder="1" applyAlignment="1">
      <alignment horizontal="center" vertical="center"/>
    </xf>
    <xf numFmtId="0" fontId="22" fillId="0" borderId="0" xfId="0" applyFont="1"/>
    <xf numFmtId="0" fontId="5" fillId="0" borderId="1" xfId="0" applyFont="1" applyBorder="1"/>
    <xf numFmtId="0" fontId="17" fillId="0" borderId="0" xfId="0" applyFont="1" applyBorder="1"/>
    <xf numFmtId="166" fontId="17" fillId="0" borderId="0" xfId="1" applyNumberFormat="1" applyFont="1" applyFill="1" applyBorder="1" applyAlignment="1">
      <alignment vertical="center"/>
    </xf>
    <xf numFmtId="37" fontId="25" fillId="0" borderId="0" xfId="0" applyNumberFormat="1" applyFont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 vertical="center" wrapText="1"/>
    </xf>
    <xf numFmtId="0" fontId="7" fillId="0" borderId="0" xfId="0" applyFont="1" applyAlignment="1">
      <alignment horizontal="right"/>
    </xf>
    <xf numFmtId="37" fontId="28" fillId="0" borderId="0" xfId="0" applyNumberFormat="1" applyFont="1" applyAlignment="1">
      <alignment horizontal="center" vertical="center" wrapText="1"/>
    </xf>
    <xf numFmtId="165" fontId="17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167" fontId="0" fillId="0" borderId="0" xfId="1" applyNumberFormat="1" applyFont="1"/>
    <xf numFmtId="9" fontId="0" fillId="0" borderId="0" xfId="2" applyFont="1"/>
    <xf numFmtId="168" fontId="23" fillId="0" borderId="0" xfId="0" applyNumberFormat="1" applyFont="1" applyFill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 readingOrder="2"/>
    </xf>
    <xf numFmtId="0" fontId="22" fillId="0" borderId="1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22" fillId="0" borderId="1" xfId="0" applyFont="1" applyBorder="1" applyAlignment="1">
      <alignment horizontal="center" vertical="center" wrapText="1"/>
    </xf>
    <xf numFmtId="9" fontId="5" fillId="0" borderId="6" xfId="2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26" fillId="0" borderId="0" xfId="0" applyFont="1" applyAlignment="1">
      <alignment horizontal="right"/>
    </xf>
    <xf numFmtId="167" fontId="2" fillId="0" borderId="0" xfId="1" applyNumberFormat="1" applyFont="1" applyFill="1" applyAlignment="1">
      <alignment horizontal="center"/>
    </xf>
    <xf numFmtId="165" fontId="2" fillId="0" borderId="0" xfId="0" applyNumberFormat="1" applyFont="1" applyFill="1" applyAlignment="1">
      <alignment horizontal="center"/>
    </xf>
    <xf numFmtId="167" fontId="2" fillId="0" borderId="0" xfId="1" applyNumberFormat="1" applyFont="1" applyAlignment="1">
      <alignment horizontal="center"/>
    </xf>
    <xf numFmtId="167" fontId="2" fillId="0" borderId="0" xfId="0" applyNumberFormat="1" applyFont="1" applyAlignment="1">
      <alignment horizontal="center"/>
    </xf>
    <xf numFmtId="165" fontId="7" fillId="0" borderId="0" xfId="0" applyNumberFormat="1" applyFont="1" applyFill="1"/>
    <xf numFmtId="3" fontId="21" fillId="3" borderId="0" xfId="0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center" vertical="center"/>
    </xf>
    <xf numFmtId="166" fontId="23" fillId="0" borderId="0" xfId="1" applyNumberFormat="1" applyFont="1" applyFill="1" applyAlignment="1">
      <alignment horizontal="center" vertical="center"/>
    </xf>
    <xf numFmtId="3" fontId="30" fillId="3" borderId="0" xfId="0" applyNumberFormat="1" applyFont="1" applyFill="1" applyBorder="1" applyAlignment="1">
      <alignment horizontal="right" vertical="center" wrapText="1"/>
    </xf>
    <xf numFmtId="0" fontId="2" fillId="2" borderId="0" xfId="0" applyFont="1" applyFill="1"/>
    <xf numFmtId="3" fontId="26" fillId="0" borderId="0" xfId="0" applyNumberFormat="1" applyFont="1"/>
    <xf numFmtId="165" fontId="7" fillId="0" borderId="0" xfId="0" applyNumberFormat="1" applyFont="1" applyBorder="1"/>
    <xf numFmtId="3" fontId="0" fillId="0" borderId="0" xfId="0" applyNumberFormat="1" applyBorder="1"/>
    <xf numFmtId="3" fontId="21" fillId="3" borderId="0" xfId="0" applyNumberFormat="1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24" fillId="0" borderId="0" xfId="0" applyFont="1"/>
    <xf numFmtId="168" fontId="22" fillId="0" borderId="0" xfId="0" applyNumberFormat="1" applyFont="1" applyFill="1" applyBorder="1" applyAlignment="1">
      <alignment horizontal="center" vertical="center"/>
    </xf>
    <xf numFmtId="167" fontId="2" fillId="0" borderId="0" xfId="1" applyNumberFormat="1" applyFont="1" applyFill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 readingOrder="2"/>
    </xf>
    <xf numFmtId="168" fontId="31" fillId="0" borderId="6" xfId="1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/>
    </xf>
    <xf numFmtId="165" fontId="2" fillId="0" borderId="0" xfId="0" applyNumberFormat="1" applyFont="1" applyFill="1" applyBorder="1" applyAlignment="1">
      <alignment horizontal="center"/>
    </xf>
    <xf numFmtId="0" fontId="2" fillId="0" borderId="0" xfId="0" applyFont="1" applyAlignment="1">
      <alignment vertical="center" wrapText="1"/>
    </xf>
    <xf numFmtId="165" fontId="17" fillId="0" borderId="0" xfId="0" applyNumberFormat="1" applyFont="1" applyFill="1" applyBorder="1" applyAlignment="1">
      <alignment horizontal="center" vertical="center"/>
    </xf>
    <xf numFmtId="3" fontId="0" fillId="0" borderId="0" xfId="0" applyNumberFormat="1"/>
    <xf numFmtId="3" fontId="21" fillId="0" borderId="0" xfId="0" applyNumberFormat="1" applyFont="1"/>
    <xf numFmtId="3" fontId="21" fillId="0" borderId="0" xfId="0" applyNumberFormat="1" applyFont="1" applyBorder="1"/>
    <xf numFmtId="169" fontId="0" fillId="0" borderId="0" xfId="2" applyNumberFormat="1" applyFont="1"/>
    <xf numFmtId="0" fontId="2" fillId="0" borderId="0" xfId="0" applyFont="1" applyAlignment="1">
      <alignment horizontal="center"/>
    </xf>
    <xf numFmtId="3" fontId="2" fillId="0" borderId="0" xfId="0" applyNumberFormat="1" applyFont="1" applyFill="1" applyAlignment="1">
      <alignment horizontal="center"/>
    </xf>
    <xf numFmtId="165" fontId="5" fillId="0" borderId="0" xfId="0" applyNumberFormat="1" applyFont="1" applyFill="1" applyBorder="1" applyAlignment="1">
      <alignment horizontal="right" vertical="center"/>
    </xf>
    <xf numFmtId="167" fontId="26" fillId="0" borderId="0" xfId="0" applyNumberFormat="1" applyFont="1" applyAlignment="1">
      <alignment horizontal="center"/>
    </xf>
    <xf numFmtId="0" fontId="5" fillId="0" borderId="0" xfId="0" applyFont="1" applyAlignment="1">
      <alignment horizontal="right"/>
    </xf>
    <xf numFmtId="3" fontId="2" fillId="0" borderId="0" xfId="0" applyNumberFormat="1" applyFont="1" applyAlignment="1">
      <alignment horizontal="center"/>
    </xf>
    <xf numFmtId="0" fontId="21" fillId="0" borderId="0" xfId="0" applyFont="1"/>
    <xf numFmtId="3" fontId="0" fillId="0" borderId="0" xfId="0" applyNumberFormat="1" applyFill="1"/>
    <xf numFmtId="165" fontId="21" fillId="0" borderId="0" xfId="0" applyNumberFormat="1" applyFont="1"/>
    <xf numFmtId="0" fontId="2" fillId="0" borderId="0" xfId="0" applyFont="1" applyAlignment="1">
      <alignment horizontal="center" vertical="center" wrapText="1" readingOrder="2"/>
    </xf>
    <xf numFmtId="167" fontId="2" fillId="0" borderId="0" xfId="1" applyNumberFormat="1" applyFont="1" applyAlignment="1">
      <alignment horizontal="center" vertical="center" wrapText="1" readingOrder="2"/>
    </xf>
    <xf numFmtId="167" fontId="2" fillId="0" borderId="0" xfId="1" applyNumberFormat="1" applyFont="1" applyAlignment="1">
      <alignment vertical="center" wrapText="1" readingOrder="2"/>
    </xf>
    <xf numFmtId="0" fontId="25" fillId="0" borderId="0" xfId="0" applyFont="1" applyAlignment="1">
      <alignment horizontal="center" vertical="center"/>
    </xf>
    <xf numFmtId="0" fontId="1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readingOrder="2"/>
    </xf>
    <xf numFmtId="167" fontId="2" fillId="0" borderId="0" xfId="1" applyNumberFormat="1" applyFont="1" applyBorder="1" applyAlignment="1">
      <alignment horizontal="center" vertical="center" readingOrder="2"/>
    </xf>
    <xf numFmtId="0" fontId="2" fillId="0" borderId="0" xfId="0" applyFont="1" applyAlignment="1">
      <alignment horizontal="center" vertical="center" wrapText="1" readingOrder="2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Border="1" applyAlignment="1">
      <alignment horizontal="center" vertical="center" wrapText="1" readingOrder="2"/>
    </xf>
    <xf numFmtId="0" fontId="1" fillId="0" borderId="0" xfId="0" applyFont="1" applyAlignment="1">
      <alignment vertical="center" wrapText="1"/>
    </xf>
    <xf numFmtId="0" fontId="0" fillId="0" borderId="0" xfId="0"/>
    <xf numFmtId="37" fontId="35" fillId="0" borderId="0" xfId="0" applyNumberFormat="1" applyFont="1" applyAlignment="1">
      <alignment horizontal="right" vertical="center" wrapText="1"/>
    </xf>
    <xf numFmtId="37" fontId="35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readingOrder="2"/>
    </xf>
    <xf numFmtId="0" fontId="5" fillId="0" borderId="0" xfId="0" applyFont="1" applyBorder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7" fontId="5" fillId="0" borderId="0" xfId="0" applyNumberFormat="1" applyFont="1" applyFill="1"/>
    <xf numFmtId="0" fontId="9" fillId="0" borderId="0" xfId="0" applyFont="1" applyFill="1" applyBorder="1" applyAlignment="1">
      <alignment horizontal="right" vertical="center" wrapText="1"/>
    </xf>
    <xf numFmtId="165" fontId="5" fillId="0" borderId="0" xfId="0" applyNumberFormat="1" applyFont="1" applyFill="1"/>
    <xf numFmtId="0" fontId="5" fillId="0" borderId="0" xfId="0" applyFont="1" applyFill="1" applyBorder="1"/>
    <xf numFmtId="0" fontId="19" fillId="0" borderId="1" xfId="0" applyFont="1" applyFill="1" applyBorder="1" applyAlignment="1">
      <alignment horizontal="center" vertical="center" wrapText="1" readingOrder="2"/>
    </xf>
    <xf numFmtId="0" fontId="18" fillId="0" borderId="4" xfId="0" applyFont="1" applyFill="1" applyBorder="1" applyAlignment="1">
      <alignment horizontal="center" vertical="center" wrapText="1" readingOrder="2"/>
    </xf>
    <xf numFmtId="0" fontId="5" fillId="0" borderId="0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horizontal="center" vertical="center" wrapText="1" readingOrder="2"/>
    </xf>
    <xf numFmtId="10" fontId="5" fillId="0" borderId="0" xfId="0" applyNumberFormat="1" applyFont="1" applyFill="1" applyBorder="1" applyAlignment="1">
      <alignment horizontal="center" vertical="center"/>
    </xf>
    <xf numFmtId="3" fontId="36" fillId="0" borderId="0" xfId="0" applyNumberFormat="1" applyFont="1"/>
    <xf numFmtId="3" fontId="5" fillId="0" borderId="0" xfId="0" applyNumberFormat="1" applyFont="1" applyFill="1"/>
    <xf numFmtId="3" fontId="37" fillId="0" borderId="0" xfId="0" applyNumberFormat="1" applyFont="1"/>
    <xf numFmtId="0" fontId="38" fillId="0" borderId="1" xfId="0" applyFont="1" applyBorder="1" applyAlignment="1">
      <alignment horizontal="right" vertical="center" wrapText="1" readingOrder="2"/>
    </xf>
    <xf numFmtId="166" fontId="17" fillId="0" borderId="0" xfId="1" applyNumberFormat="1" applyFont="1" applyFill="1" applyAlignment="1">
      <alignment vertical="center"/>
    </xf>
    <xf numFmtId="0" fontId="39" fillId="0" borderId="0" xfId="0" applyFont="1" applyAlignment="1">
      <alignment horizontal="center" vertical="center" wrapText="1" readingOrder="2"/>
    </xf>
    <xf numFmtId="0" fontId="17" fillId="0" borderId="0" xfId="0" applyFont="1" applyAlignment="1">
      <alignment horizontal="right"/>
    </xf>
    <xf numFmtId="165" fontId="17" fillId="0" borderId="0" xfId="0" applyNumberFormat="1" applyFont="1"/>
    <xf numFmtId="165" fontId="17" fillId="0" borderId="0" xfId="0" applyNumberFormat="1" applyFont="1" applyBorder="1"/>
    <xf numFmtId="0" fontId="2" fillId="0" borderId="0" xfId="0" applyFont="1" applyBorder="1" applyAlignment="1">
      <alignment horizontal="center" vertical="center" wrapText="1"/>
    </xf>
    <xf numFmtId="165" fontId="2" fillId="0" borderId="0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2" fillId="0" borderId="0" xfId="0" applyFont="1" applyFill="1"/>
    <xf numFmtId="3" fontId="39" fillId="0" borderId="0" xfId="0" applyNumberFormat="1" applyFont="1" applyFill="1"/>
    <xf numFmtId="3" fontId="2" fillId="0" borderId="0" xfId="0" applyNumberFormat="1" applyFont="1" applyFill="1"/>
    <xf numFmtId="0" fontId="1" fillId="0" borderId="1" xfId="0" applyFont="1" applyBorder="1" applyAlignment="1">
      <alignment horizontal="center" vertical="center" wrapText="1" readingOrder="2"/>
    </xf>
    <xf numFmtId="0" fontId="2" fillId="0" borderId="0" xfId="0" applyFont="1" applyBorder="1" applyAlignment="1">
      <alignment horizontal="center" vertical="center" readingOrder="2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 readingOrder="2"/>
    </xf>
    <xf numFmtId="9" fontId="22" fillId="0" borderId="0" xfId="2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22" fillId="0" borderId="0" xfId="0" applyFont="1" applyBorder="1" applyAlignment="1">
      <alignment horizontal="right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31" fillId="0" borderId="0" xfId="0" applyFont="1"/>
    <xf numFmtId="9" fontId="22" fillId="0" borderId="0" xfId="2" applyFont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 readingOrder="2"/>
    </xf>
    <xf numFmtId="0" fontId="18" fillId="0" borderId="0" xfId="0" applyFont="1" applyFill="1" applyBorder="1" applyAlignment="1">
      <alignment horizontal="center" vertical="center" wrapText="1" readingOrder="2"/>
    </xf>
    <xf numFmtId="0" fontId="17" fillId="0" borderId="0" xfId="0" applyFont="1" applyAlignment="1">
      <alignment horizontal="right" vertical="center" wrapText="1"/>
    </xf>
    <xf numFmtId="0" fontId="17" fillId="0" borderId="0" xfId="0" applyFont="1" applyAlignment="1">
      <alignment vertical="center" wrapText="1"/>
    </xf>
    <xf numFmtId="0" fontId="38" fillId="0" borderId="0" xfId="0" applyFont="1" applyAlignment="1">
      <alignment horizontal="center" vertical="center" wrapText="1" readingOrder="2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9" fillId="0" borderId="0" xfId="0" applyFont="1" applyBorder="1" applyAlignment="1">
      <alignment horizontal="center" vertical="center" wrapText="1" readingOrder="2"/>
    </xf>
    <xf numFmtId="0" fontId="5" fillId="0" borderId="0" xfId="0" applyFont="1" applyAlignment="1">
      <alignment horizontal="right" vertical="center" wrapText="1"/>
    </xf>
    <xf numFmtId="10" fontId="19" fillId="0" borderId="0" xfId="2" applyNumberFormat="1" applyFont="1" applyAlignment="1">
      <alignment horizontal="center" vertical="center" wrapText="1" readingOrder="2"/>
    </xf>
    <xf numFmtId="0" fontId="2" fillId="0" borderId="0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9" fillId="0" borderId="1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9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 wrapText="1" readingOrder="2"/>
    </xf>
    <xf numFmtId="0" fontId="5" fillId="0" borderId="0" xfId="0" applyFont="1" applyAlignment="1">
      <alignment vertical="center" wrapText="1" readingOrder="2"/>
    </xf>
    <xf numFmtId="0" fontId="5" fillId="0" borderId="0" xfId="0" applyFont="1" applyBorder="1" applyAlignment="1">
      <alignment horizontal="center" vertical="center" readingOrder="2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 wrapText="1" readingOrder="2"/>
    </xf>
    <xf numFmtId="0" fontId="9" fillId="0" borderId="0" xfId="0" applyFont="1"/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 wrapText="1" readingOrder="2"/>
    </xf>
    <xf numFmtId="0" fontId="9" fillId="0" borderId="1" xfId="0" applyFont="1" applyBorder="1" applyAlignment="1">
      <alignment vertical="center" wrapText="1" readingOrder="2"/>
    </xf>
    <xf numFmtId="0" fontId="9" fillId="0" borderId="0" xfId="0" applyFont="1" applyBorder="1"/>
    <xf numFmtId="9" fontId="5" fillId="0" borderId="0" xfId="2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37" fontId="19" fillId="0" borderId="0" xfId="0" applyNumberFormat="1" applyFont="1" applyBorder="1" applyAlignment="1">
      <alignment horizontal="center" vertical="center" wrapText="1" readingOrder="2"/>
    </xf>
    <xf numFmtId="0" fontId="0" fillId="0" borderId="0" xfId="0"/>
    <xf numFmtId="0" fontId="0" fillId="0" borderId="0" xfId="0"/>
    <xf numFmtId="0" fontId="10" fillId="0" borderId="0" xfId="0" applyFont="1" applyAlignment="1">
      <alignment horizontal="center"/>
    </xf>
    <xf numFmtId="0" fontId="8" fillId="0" borderId="0" xfId="0" applyFont="1" applyAlignment="1">
      <alignment horizontal="right" readingOrder="2"/>
    </xf>
    <xf numFmtId="0" fontId="10" fillId="0" borderId="0" xfId="0" applyFont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 readingOrder="2"/>
    </xf>
    <xf numFmtId="171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right" vertical="center" wrapText="1"/>
    </xf>
    <xf numFmtId="37" fontId="25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0" fillId="0" borderId="0" xfId="0" applyBorder="1"/>
    <xf numFmtId="0" fontId="0" fillId="0" borderId="0" xfId="0"/>
    <xf numFmtId="0" fontId="19" fillId="0" borderId="1" xfId="0" applyFont="1" applyBorder="1" applyAlignment="1">
      <alignment horizontal="center" vertical="center" wrapText="1" readingOrder="2"/>
    </xf>
    <xf numFmtId="0" fontId="2" fillId="0" borderId="0" xfId="0" applyFont="1" applyAlignment="1">
      <alignment vertical="center" wrapText="1"/>
    </xf>
    <xf numFmtId="171" fontId="22" fillId="0" borderId="0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 readingOrder="2"/>
    </xf>
    <xf numFmtId="166" fontId="44" fillId="0" borderId="0" xfId="1" applyNumberFormat="1" applyFont="1" applyFill="1" applyAlignment="1">
      <alignment vertical="center"/>
    </xf>
    <xf numFmtId="0" fontId="43" fillId="0" borderId="0" xfId="0" applyFont="1" applyAlignment="1">
      <alignment horizontal="center" vertical="center" wrapText="1"/>
    </xf>
    <xf numFmtId="0" fontId="43" fillId="0" borderId="0" xfId="0" applyFont="1" applyBorder="1" applyAlignment="1">
      <alignment horizontal="center" vertical="center" wrapText="1"/>
    </xf>
    <xf numFmtId="167" fontId="38" fillId="0" borderId="0" xfId="1" applyNumberFormat="1" applyFont="1" applyBorder="1" applyAlignment="1">
      <alignment vertical="center" wrapText="1" readingOrder="2"/>
    </xf>
    <xf numFmtId="167" fontId="17" fillId="0" borderId="0" xfId="1" applyNumberFormat="1" applyFont="1" applyAlignment="1">
      <alignment vertical="center" wrapText="1"/>
    </xf>
    <xf numFmtId="167" fontId="17" fillId="0" borderId="0" xfId="1" applyNumberFormat="1" applyFont="1"/>
    <xf numFmtId="0" fontId="5" fillId="0" borderId="0" xfId="0" applyFont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9" fillId="0" borderId="3" xfId="0" applyFont="1" applyFill="1" applyBorder="1" applyAlignment="1">
      <alignment horizontal="center" vertical="center" wrapText="1" readingOrder="2"/>
    </xf>
    <xf numFmtId="0" fontId="9" fillId="0" borderId="0" xfId="0" applyFont="1" applyFill="1" applyBorder="1" applyAlignment="1">
      <alignment horizontal="center" vertical="center" wrapText="1" readingOrder="2"/>
    </xf>
    <xf numFmtId="0" fontId="5" fillId="0" borderId="1" xfId="0" applyFont="1" applyFill="1" applyBorder="1" applyAlignment="1">
      <alignment horizontal="center" vertical="center" wrapText="1" readingOrder="2"/>
    </xf>
    <xf numFmtId="0" fontId="9" fillId="0" borderId="4" xfId="0" applyFont="1" applyFill="1" applyBorder="1" applyAlignment="1">
      <alignment horizontal="center" vertical="center" wrapText="1" readingOrder="2"/>
    </xf>
    <xf numFmtId="0" fontId="9" fillId="0" borderId="1" xfId="0" applyFont="1" applyFill="1" applyBorder="1" applyAlignment="1">
      <alignment horizontal="center" vertical="center" wrapText="1" readingOrder="2"/>
    </xf>
    <xf numFmtId="0" fontId="5" fillId="0" borderId="0" xfId="0" applyFont="1" applyFill="1" applyBorder="1" applyAlignment="1">
      <alignment horizontal="center" vertical="center" wrapText="1" readingOrder="2"/>
    </xf>
    <xf numFmtId="3" fontId="32" fillId="0" borderId="0" xfId="0" applyNumberFormat="1" applyFont="1"/>
    <xf numFmtId="167" fontId="2" fillId="0" borderId="0" xfId="1" applyNumberFormat="1" applyFont="1" applyFill="1" applyBorder="1" applyAlignment="1">
      <alignment horizontal="center" vertical="center"/>
    </xf>
    <xf numFmtId="3" fontId="21" fillId="0" borderId="0" xfId="0" applyNumberFormat="1" applyFont="1" applyFill="1" applyBorder="1"/>
    <xf numFmtId="165" fontId="5" fillId="0" borderId="0" xfId="0" applyNumberFormat="1" applyFont="1" applyFill="1" applyBorder="1" applyAlignment="1">
      <alignment horizontal="right" vertical="center" wrapText="1"/>
    </xf>
    <xf numFmtId="3" fontId="2" fillId="0" borderId="0" xfId="0" applyNumberFormat="1" applyFont="1" applyAlignment="1">
      <alignment horizontal="center" vertical="center"/>
    </xf>
    <xf numFmtId="171" fontId="5" fillId="0" borderId="6" xfId="0" applyNumberFormat="1" applyFont="1" applyFill="1" applyBorder="1" applyAlignment="1">
      <alignment horizontal="center" vertical="center"/>
    </xf>
    <xf numFmtId="171" fontId="5" fillId="0" borderId="0" xfId="1" applyNumberFormat="1" applyFont="1" applyFill="1" applyAlignment="1">
      <alignment vertical="center"/>
    </xf>
    <xf numFmtId="165" fontId="2" fillId="0" borderId="0" xfId="0" applyNumberFormat="1" applyFont="1" applyFill="1"/>
    <xf numFmtId="167" fontId="2" fillId="0" borderId="0" xfId="0" applyNumberFormat="1" applyFont="1" applyAlignment="1"/>
    <xf numFmtId="3" fontId="0" fillId="0" borderId="0" xfId="0" applyNumberFormat="1" applyFill="1" applyBorder="1"/>
    <xf numFmtId="0" fontId="45" fillId="0" borderId="0" xfId="0" applyFont="1" applyAlignment="1">
      <alignment horizontal="center" vertical="center"/>
    </xf>
    <xf numFmtId="165" fontId="5" fillId="0" borderId="0" xfId="0" applyNumberFormat="1" applyFont="1"/>
    <xf numFmtId="10" fontId="27" fillId="0" borderId="0" xfId="0" applyNumberFormat="1" applyFont="1" applyAlignment="1">
      <alignment horizontal="center" vertical="center"/>
    </xf>
    <xf numFmtId="170" fontId="2" fillId="0" borderId="0" xfId="2" applyNumberFormat="1" applyFont="1" applyBorder="1" applyAlignment="1">
      <alignment horizontal="center" vertical="center" wrapText="1" readingOrder="2"/>
    </xf>
    <xf numFmtId="170" fontId="2" fillId="0" borderId="6" xfId="2" applyNumberFormat="1" applyFont="1" applyBorder="1" applyAlignment="1">
      <alignment horizontal="center" vertical="center" wrapText="1" readingOrder="2"/>
    </xf>
    <xf numFmtId="0" fontId="48" fillId="0" borderId="0" xfId="0" applyFont="1" applyBorder="1"/>
    <xf numFmtId="0" fontId="9" fillId="0" borderId="0" xfId="0" applyFont="1" applyAlignment="1">
      <alignment horizontal="center" vertical="center" readingOrder="2"/>
    </xf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65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165" fontId="22" fillId="0" borderId="6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 readingOrder="2"/>
    </xf>
    <xf numFmtId="3" fontId="21" fillId="0" borderId="0" xfId="0" applyNumberFormat="1" applyFont="1"/>
    <xf numFmtId="0" fontId="9" fillId="0" borderId="0" xfId="0" applyFont="1" applyBorder="1" applyAlignment="1">
      <alignment horizontal="center" vertical="center" wrapText="1" readingOrder="2"/>
    </xf>
    <xf numFmtId="166" fontId="9" fillId="0" borderId="0" xfId="1" applyNumberFormat="1" applyFont="1" applyFill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 readingOrder="2"/>
    </xf>
    <xf numFmtId="0" fontId="9" fillId="0" borderId="0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center"/>
    </xf>
    <xf numFmtId="165" fontId="9" fillId="0" borderId="0" xfId="0" applyNumberFormat="1" applyFont="1" applyBorder="1" applyAlignment="1">
      <alignment horizontal="center" vertical="center" readingOrder="2"/>
    </xf>
    <xf numFmtId="10" fontId="9" fillId="0" borderId="0" xfId="0" applyNumberFormat="1" applyFont="1" applyBorder="1" applyAlignment="1">
      <alignment horizontal="center" vertical="center" wrapText="1" readingOrder="2"/>
    </xf>
    <xf numFmtId="3" fontId="19" fillId="0" borderId="0" xfId="0" applyNumberFormat="1" applyFont="1"/>
    <xf numFmtId="0" fontId="9" fillId="0" borderId="0" xfId="0" applyFont="1" applyAlignment="1">
      <alignment horizontal="right" vertical="center" wrapText="1" readingOrder="2"/>
    </xf>
    <xf numFmtId="0" fontId="9" fillId="0" borderId="1" xfId="0" applyFont="1" applyBorder="1" applyAlignment="1">
      <alignment horizontal="center" vertical="center" readingOrder="2"/>
    </xf>
    <xf numFmtId="0" fontId="9" fillId="0" borderId="1" xfId="0" applyFont="1" applyBorder="1" applyAlignment="1">
      <alignment horizontal="center" vertical="center" wrapText="1" readingOrder="2"/>
    </xf>
    <xf numFmtId="167" fontId="9" fillId="0" borderId="0" xfId="1" applyNumberFormat="1" applyFont="1" applyBorder="1" applyAlignment="1">
      <alignment horizontal="center" vertical="center" wrapText="1" readingOrder="2"/>
    </xf>
    <xf numFmtId="0" fontId="9" fillId="0" borderId="0" xfId="0" applyFont="1" applyBorder="1" applyAlignment="1">
      <alignment horizontal="center"/>
    </xf>
    <xf numFmtId="165" fontId="9" fillId="0" borderId="0" xfId="0" applyNumberFormat="1" applyFont="1" applyAlignment="1">
      <alignment horizontal="center"/>
    </xf>
    <xf numFmtId="166" fontId="9" fillId="0" borderId="0" xfId="1" applyNumberFormat="1" applyFont="1" applyFill="1" applyBorder="1" applyAlignment="1">
      <alignment horizontal="center" vertical="center" wrapText="1"/>
    </xf>
    <xf numFmtId="10" fontId="5" fillId="0" borderId="6" xfId="2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 readingOrder="2"/>
    </xf>
    <xf numFmtId="9" fontId="5" fillId="0" borderId="0" xfId="2" applyFont="1" applyBorder="1" applyAlignment="1">
      <alignment horizontal="center" vertical="center" wrapText="1"/>
    </xf>
    <xf numFmtId="0" fontId="9" fillId="0" borderId="0" xfId="0" applyFont="1"/>
    <xf numFmtId="171" fontId="5" fillId="0" borderId="0" xfId="0" applyNumberFormat="1" applyFont="1" applyFill="1" applyBorder="1" applyAlignment="1">
      <alignment horizontal="center" vertical="center"/>
    </xf>
    <xf numFmtId="0" fontId="41" fillId="0" borderId="0" xfId="0" applyFont="1" applyAlignment="1">
      <alignment horizontal="center" vertical="center" wrapText="1" readingOrder="2"/>
    </xf>
    <xf numFmtId="10" fontId="35" fillId="0" borderId="0" xfId="2" applyNumberFormat="1" applyFont="1" applyFill="1" applyBorder="1" applyAlignment="1">
      <alignment horizontal="center" vertical="center"/>
    </xf>
    <xf numFmtId="166" fontId="41" fillId="0" borderId="0" xfId="1" applyNumberFormat="1" applyFont="1" applyFill="1" applyBorder="1" applyAlignment="1">
      <alignment vertical="center"/>
    </xf>
    <xf numFmtId="0" fontId="41" fillId="0" borderId="0" xfId="0" applyFont="1" applyAlignment="1">
      <alignment horizontal="center"/>
    </xf>
    <xf numFmtId="3" fontId="35" fillId="0" borderId="0" xfId="0" applyNumberFormat="1" applyFont="1"/>
    <xf numFmtId="0" fontId="41" fillId="0" borderId="0" xfId="0" applyFont="1" applyBorder="1" applyAlignment="1">
      <alignment horizontal="center" vertical="center" wrapText="1" readingOrder="2"/>
    </xf>
    <xf numFmtId="10" fontId="41" fillId="0" borderId="0" xfId="0" applyNumberFormat="1" applyFont="1" applyBorder="1" applyAlignment="1">
      <alignment horizontal="center" vertical="center" wrapText="1" readingOrder="2"/>
    </xf>
    <xf numFmtId="0" fontId="34" fillId="0" borderId="0" xfId="0" applyFont="1" applyAlignment="1">
      <alignment vertical="center" readingOrder="2"/>
    </xf>
    <xf numFmtId="0" fontId="35" fillId="0" borderId="0" xfId="0" applyFont="1" applyAlignment="1">
      <alignment horizontal="right" vertical="center" wrapText="1" readingOrder="2"/>
    </xf>
    <xf numFmtId="165" fontId="5" fillId="0" borderId="0" xfId="0" applyNumberFormat="1" applyFont="1" applyAlignment="1">
      <alignment horizontal="center" vertical="center"/>
    </xf>
    <xf numFmtId="171" fontId="5" fillId="0" borderId="0" xfId="0" applyNumberFormat="1" applyFont="1" applyAlignment="1">
      <alignment horizontal="center" vertical="center"/>
    </xf>
    <xf numFmtId="165" fontId="35" fillId="0" borderId="0" xfId="0" applyNumberFormat="1" applyFont="1" applyAlignment="1">
      <alignment horizontal="center" vertical="center"/>
    </xf>
    <xf numFmtId="167" fontId="49" fillId="0" borderId="0" xfId="1" applyNumberFormat="1" applyFont="1"/>
    <xf numFmtId="3" fontId="50" fillId="4" borderId="0" xfId="0" applyNumberFormat="1" applyFont="1" applyFill="1" applyAlignment="1">
      <alignment vertical="center" wrapText="1"/>
    </xf>
    <xf numFmtId="165" fontId="0" fillId="4" borderId="0" xfId="0" applyNumberFormat="1" applyFill="1"/>
    <xf numFmtId="170" fontId="27" fillId="0" borderId="0" xfId="0" applyNumberFormat="1" applyFont="1" applyAlignment="1">
      <alignment horizontal="center" vertical="center"/>
    </xf>
    <xf numFmtId="171" fontId="5" fillId="0" borderId="6" xfId="0" applyNumberFormat="1" applyFont="1" applyBorder="1" applyAlignment="1">
      <alignment horizontal="center" vertical="center"/>
    </xf>
    <xf numFmtId="171" fontId="9" fillId="0" borderId="0" xfId="0" applyNumberFormat="1" applyFont="1" applyAlignment="1">
      <alignment horizontal="center" vertical="center"/>
    </xf>
    <xf numFmtId="171" fontId="5" fillId="0" borderId="0" xfId="0" applyNumberFormat="1" applyFont="1" applyAlignment="1">
      <alignment horizontal="center" vertical="center" wrapText="1"/>
    </xf>
    <xf numFmtId="9" fontId="2" fillId="0" borderId="0" xfId="2" applyNumberFormat="1" applyFont="1" applyBorder="1" applyAlignment="1">
      <alignment horizontal="center" vertical="center" wrapText="1" readingOrder="2"/>
    </xf>
    <xf numFmtId="165" fontId="9" fillId="0" borderId="0" xfId="0" applyNumberFormat="1" applyFont="1" applyFill="1" applyBorder="1" applyAlignment="1">
      <alignment horizontal="center" vertical="center"/>
    </xf>
    <xf numFmtId="167" fontId="5" fillId="0" borderId="0" xfId="0" applyNumberFormat="1" applyFont="1"/>
    <xf numFmtId="165" fontId="52" fillId="0" borderId="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 wrapText="1" readingOrder="2"/>
    </xf>
    <xf numFmtId="3" fontId="25" fillId="0" borderId="0" xfId="0" applyNumberFormat="1" applyFont="1" applyAlignment="1">
      <alignment horizontal="center" vertical="center"/>
    </xf>
    <xf numFmtId="0" fontId="53" fillId="0" borderId="0" xfId="0" applyFont="1"/>
    <xf numFmtId="170" fontId="5" fillId="0" borderId="0" xfId="2" applyNumberFormat="1" applyFont="1" applyFill="1" applyBorder="1" applyAlignment="1">
      <alignment horizontal="center" vertical="center"/>
    </xf>
    <xf numFmtId="0" fontId="54" fillId="0" borderId="0" xfId="0" applyFont="1"/>
    <xf numFmtId="165" fontId="19" fillId="0" borderId="8" xfId="0" applyNumberFormat="1" applyFont="1" applyBorder="1" applyAlignment="1">
      <alignment horizontal="center" vertical="center" wrapText="1" readingOrder="2"/>
    </xf>
    <xf numFmtId="165" fontId="5" fillId="0" borderId="7" xfId="0" applyNumberFormat="1" applyFont="1" applyFill="1" applyBorder="1" applyAlignment="1">
      <alignment horizontal="center" vertical="center"/>
    </xf>
    <xf numFmtId="172" fontId="5" fillId="0" borderId="7" xfId="0" applyNumberFormat="1" applyFont="1" applyFill="1" applyBorder="1" applyAlignment="1">
      <alignment horizontal="center" vertical="center"/>
    </xf>
    <xf numFmtId="38" fontId="5" fillId="0" borderId="0" xfId="0" applyNumberFormat="1" applyFont="1" applyFill="1" applyBorder="1" applyAlignment="1">
      <alignment horizontal="center" vertical="center"/>
    </xf>
    <xf numFmtId="169" fontId="27" fillId="0" borderId="0" xfId="0" applyNumberFormat="1" applyFont="1" applyAlignment="1">
      <alignment horizontal="center" vertical="center"/>
    </xf>
    <xf numFmtId="173" fontId="27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38" fontId="25" fillId="0" borderId="0" xfId="0" applyNumberFormat="1" applyFont="1" applyAlignment="1">
      <alignment horizontal="center" vertical="center"/>
    </xf>
    <xf numFmtId="9" fontId="27" fillId="0" borderId="0" xfId="0" applyNumberFormat="1" applyFont="1" applyAlignment="1">
      <alignment horizontal="center" vertical="center"/>
    </xf>
    <xf numFmtId="171" fontId="22" fillId="0" borderId="6" xfId="0" applyNumberFormat="1" applyFont="1" applyFill="1" applyBorder="1" applyAlignment="1">
      <alignment horizontal="center" vertical="center"/>
    </xf>
    <xf numFmtId="0" fontId="46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10" fillId="0" borderId="1" xfId="0" applyFont="1" applyBorder="1" applyAlignment="1">
      <alignment horizontal="center" vertical="center" wrapText="1" readingOrder="2"/>
    </xf>
    <xf numFmtId="0" fontId="5" fillId="0" borderId="0" xfId="0" applyFont="1" applyBorder="1" applyAlignment="1">
      <alignment horizontal="center" vertical="center" wrapText="1" readingOrder="2"/>
    </xf>
    <xf numFmtId="0" fontId="5" fillId="0" borderId="0" xfId="0" applyFont="1" applyAlignment="1">
      <alignment horizontal="center" vertical="center" wrapText="1" readingOrder="2"/>
    </xf>
    <xf numFmtId="167" fontId="5" fillId="0" borderId="3" xfId="1" applyNumberFormat="1" applyFont="1" applyFill="1" applyBorder="1" applyAlignment="1">
      <alignment horizontal="center" vertical="center" wrapText="1" readingOrder="2"/>
    </xf>
    <xf numFmtId="167" fontId="5" fillId="0" borderId="1" xfId="1" applyNumberFormat="1" applyFont="1" applyFill="1" applyBorder="1" applyAlignment="1">
      <alignment horizontal="center" vertical="center" wrapText="1" readingOrder="2"/>
    </xf>
    <xf numFmtId="0" fontId="5" fillId="0" borderId="3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3" xfId="0" applyFont="1" applyFill="1" applyBorder="1" applyAlignment="1">
      <alignment horizontal="center" vertical="center" readingOrder="2"/>
    </xf>
    <xf numFmtId="0" fontId="5" fillId="0" borderId="1" xfId="0" applyFont="1" applyFill="1" applyBorder="1" applyAlignment="1">
      <alignment horizontal="center" vertical="center" readingOrder="2"/>
    </xf>
    <xf numFmtId="0" fontId="5" fillId="0" borderId="0" xfId="0" applyFont="1" applyBorder="1" applyAlignment="1">
      <alignment horizontal="center" vertical="center" readingOrder="2"/>
    </xf>
    <xf numFmtId="0" fontId="5" fillId="0" borderId="1" xfId="0" applyFont="1" applyBorder="1" applyAlignment="1">
      <alignment horizontal="center" vertical="center" readingOrder="2"/>
    </xf>
    <xf numFmtId="167" fontId="5" fillId="0" borderId="0" xfId="1" applyNumberFormat="1" applyFont="1" applyBorder="1" applyAlignment="1">
      <alignment horizontal="center" vertical="center" readingOrder="2"/>
    </xf>
    <xf numFmtId="167" fontId="5" fillId="0" borderId="1" xfId="1" applyNumberFormat="1" applyFont="1" applyBorder="1" applyAlignment="1">
      <alignment horizontal="center" vertical="center" readingOrder="2"/>
    </xf>
    <xf numFmtId="0" fontId="29" fillId="0" borderId="0" xfId="0" applyFont="1" applyAlignment="1">
      <alignment horizontal="right" vertical="center" readingOrder="2"/>
    </xf>
    <xf numFmtId="0" fontId="10" fillId="0" borderId="1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 readingOrder="2"/>
    </xf>
    <xf numFmtId="0" fontId="9" fillId="0" borderId="1" xfId="0" applyFont="1" applyBorder="1" applyAlignment="1">
      <alignment horizontal="center" vertical="center" wrapText="1" readingOrder="2"/>
    </xf>
    <xf numFmtId="0" fontId="9" fillId="0" borderId="3" xfId="0" applyFont="1" applyBorder="1" applyAlignment="1">
      <alignment horizontal="center" vertical="center" readingOrder="2"/>
    </xf>
    <xf numFmtId="0" fontId="9" fillId="0" borderId="1" xfId="0" applyFont="1" applyBorder="1" applyAlignment="1">
      <alignment horizontal="center" vertical="center" readingOrder="2"/>
    </xf>
    <xf numFmtId="0" fontId="9" fillId="0" borderId="3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/>
    </xf>
    <xf numFmtId="0" fontId="34" fillId="0" borderId="0" xfId="0" applyFont="1" applyAlignment="1">
      <alignment horizontal="right" vertical="center" readingOrder="2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readingOrder="2"/>
    </xf>
    <xf numFmtId="166" fontId="9" fillId="0" borderId="0" xfId="1" applyNumberFormat="1" applyFont="1" applyFill="1" applyBorder="1" applyAlignment="1">
      <alignment horizontal="center" vertical="center" wrapText="1"/>
    </xf>
    <xf numFmtId="166" fontId="9" fillId="0" borderId="1" xfId="1" applyNumberFormat="1" applyFont="1" applyFill="1" applyBorder="1" applyAlignment="1">
      <alignment horizontal="center" vertical="center" wrapText="1"/>
    </xf>
    <xf numFmtId="0" fontId="40" fillId="0" borderId="0" xfId="0" applyFont="1" applyAlignment="1">
      <alignment horizontal="center"/>
    </xf>
    <xf numFmtId="0" fontId="8" fillId="0" borderId="0" xfId="0" applyFont="1" applyAlignment="1">
      <alignment horizontal="right" readingOrder="2"/>
    </xf>
    <xf numFmtId="0" fontId="9" fillId="0" borderId="0" xfId="0" applyFont="1" applyBorder="1" applyAlignment="1">
      <alignment horizontal="center" vertical="center" wrapText="1" readingOrder="2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readingOrder="2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68" fontId="17" fillId="0" borderId="0" xfId="0" applyNumberFormat="1" applyFont="1" applyFill="1" applyBorder="1" applyAlignment="1">
      <alignment horizontal="center" vertical="center"/>
    </xf>
    <xf numFmtId="37" fontId="33" fillId="0" borderId="0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 readingOrder="2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right" readingOrder="2"/>
    </xf>
    <xf numFmtId="0" fontId="8" fillId="0" borderId="0" xfId="0" applyFont="1" applyAlignment="1">
      <alignment horizontal="right" vertical="center" readingOrder="2"/>
    </xf>
    <xf numFmtId="0" fontId="5" fillId="0" borderId="1" xfId="0" applyFont="1" applyBorder="1" applyAlignment="1">
      <alignment horizontal="center"/>
    </xf>
    <xf numFmtId="0" fontId="43" fillId="0" borderId="1" xfId="0" applyFont="1" applyBorder="1" applyAlignment="1">
      <alignment horizontal="center"/>
    </xf>
    <xf numFmtId="0" fontId="18" fillId="0" borderId="0" xfId="0" applyFont="1" applyBorder="1" applyAlignment="1">
      <alignment horizontal="center" vertical="center" wrapText="1" readingOrder="2"/>
    </xf>
    <xf numFmtId="0" fontId="42" fillId="0" borderId="1" xfId="0" applyFont="1" applyBorder="1" applyAlignment="1">
      <alignment horizontal="center" vertical="center" wrapText="1" readingOrder="2"/>
    </xf>
    <xf numFmtId="0" fontId="10" fillId="0" borderId="0" xfId="0" applyFont="1" applyAlignment="1">
      <alignment horizontal="center" vertical="center"/>
    </xf>
    <xf numFmtId="167" fontId="0" fillId="0" borderId="0" xfId="1" applyNumberFormat="1" applyFont="1" applyAlignment="1">
      <alignment horizontal="center"/>
    </xf>
    <xf numFmtId="0" fontId="29" fillId="0" borderId="0" xfId="0" applyFont="1" applyFill="1" applyAlignment="1">
      <alignment horizontal="right" readingOrder="2"/>
    </xf>
    <xf numFmtId="0" fontId="6" fillId="0" borderId="0" xfId="0" applyFont="1" applyAlignment="1">
      <alignment horizontal="right" vertical="center" readingOrder="2"/>
    </xf>
    <xf numFmtId="0" fontId="18" fillId="0" borderId="1" xfId="0" applyFont="1" applyFill="1" applyBorder="1" applyAlignment="1">
      <alignment horizontal="center" vertical="center" wrapText="1" readingOrder="2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horizontal="center" vertical="center" wrapText="1" readingOrder="2"/>
    </xf>
    <xf numFmtId="0" fontId="9" fillId="0" borderId="0" xfId="0" applyFont="1" applyFill="1" applyBorder="1" applyAlignment="1">
      <alignment horizontal="center" vertical="center" wrapText="1" readingOrder="2"/>
    </xf>
    <xf numFmtId="0" fontId="9" fillId="0" borderId="0" xfId="0" applyFont="1" applyFill="1" applyAlignment="1">
      <alignment horizontal="center"/>
    </xf>
    <xf numFmtId="0" fontId="9" fillId="0" borderId="1" xfId="0" applyFont="1" applyFill="1" applyBorder="1" applyAlignment="1">
      <alignment horizontal="center" vertical="center" wrapText="1" readingOrder="2"/>
    </xf>
    <xf numFmtId="0" fontId="18" fillId="0" borderId="0" xfId="0" applyFont="1" applyFill="1" applyBorder="1" applyAlignment="1">
      <alignment horizontal="center" vertical="center" wrapText="1" readingOrder="2"/>
    </xf>
    <xf numFmtId="0" fontId="8" fillId="0" borderId="0" xfId="0" applyFont="1" applyFill="1" applyAlignment="1">
      <alignment horizontal="right" vertical="center" readingOrder="2"/>
    </xf>
    <xf numFmtId="0" fontId="5" fillId="0" borderId="3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right" vertical="center" wrapText="1"/>
    </xf>
    <xf numFmtId="167" fontId="17" fillId="0" borderId="0" xfId="1" applyNumberFormat="1" applyFont="1" applyBorder="1" applyAlignment="1">
      <alignment vertical="center" wrapText="1"/>
    </xf>
    <xf numFmtId="167" fontId="17" fillId="0" borderId="0" xfId="1" applyNumberFormat="1" applyFont="1" applyAlignment="1">
      <alignment vertical="center" wrapText="1"/>
    </xf>
    <xf numFmtId="0" fontId="18" fillId="0" borderId="3" xfId="0" applyFont="1" applyBorder="1" applyAlignment="1">
      <alignment horizontal="center" vertical="center" wrapText="1" readingOrder="2"/>
    </xf>
    <xf numFmtId="0" fontId="5" fillId="0" borderId="3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9" fillId="0" borderId="0" xfId="0" applyFont="1" applyAlignment="1">
      <alignment horizontal="center" vertical="top"/>
    </xf>
    <xf numFmtId="0" fontId="34" fillId="0" borderId="0" xfId="0" applyFont="1" applyAlignment="1">
      <alignment horizontal="right" readingOrder="2"/>
    </xf>
    <xf numFmtId="0" fontId="42" fillId="0" borderId="0" xfId="0" applyFont="1" applyBorder="1" applyAlignment="1">
      <alignment horizontal="center" vertical="center" wrapText="1" readingOrder="2"/>
    </xf>
    <xf numFmtId="0" fontId="18" fillId="0" borderId="0" xfId="0" applyFont="1" applyAlignment="1">
      <alignment horizontal="center" vertical="center" wrapText="1" readingOrder="2"/>
    </xf>
    <xf numFmtId="0" fontId="3" fillId="0" borderId="4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 readingOrder="2"/>
    </xf>
    <xf numFmtId="0" fontId="3" fillId="0" borderId="7" xfId="0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9" fontId="5" fillId="0" borderId="6" xfId="2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104775</xdr:colOff>
      <xdr:row>8</xdr:row>
      <xdr:rowOff>180975</xdr:rowOff>
    </xdr:from>
    <xdr:to>
      <xdr:col>6</xdr:col>
      <xdr:colOff>492815</xdr:colOff>
      <xdr:row>19</xdr:row>
      <xdr:rowOff>100634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5497FEA-833C-403D-BAEF-C09888DCC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535985" y="1581150"/>
          <a:ext cx="1607240" cy="20151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.saeedi/Desktop/4_5949310551489251279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 سهام"/>
      <sheetName val="اوراق"/>
      <sheetName val="گواهی سپرده"/>
      <sheetName val="سپرده"/>
      <sheetName val="درآمد سود سهام"/>
      <sheetName val="درآمدها"/>
      <sheetName val="دآمد سود سهام"/>
      <sheetName val="سود اوراق بهادار و سپرده بانکی"/>
      <sheetName val="درآمد ناشی ازفروش"/>
      <sheetName val="درآمد ناشی از تغییر قیمت اوراق "/>
      <sheetName val="درآمد سرمایه گذاری در سهام "/>
      <sheetName val="درآمد سرمایه گذاری در اوراق بها"/>
      <sheetName val="درآمد سپرده بانکی"/>
      <sheetName val="سایر درآمدها"/>
      <sheetName val="اوراق تبعی"/>
      <sheetName val="تعدیل قیمت"/>
    </sheetNames>
    <sheetDataSet>
      <sheetData sheetId="0"/>
      <sheetData sheetId="1">
        <row r="2">
          <cell r="Y2">
            <v>938240918066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B1:P29"/>
  <sheetViews>
    <sheetView rightToLeft="1" tabSelected="1" view="pageBreakPreview" zoomScaleNormal="100" zoomScaleSheetLayoutView="100" workbookViewId="0">
      <selection activeCell="X37" sqref="X37"/>
    </sheetView>
  </sheetViews>
  <sheetFormatPr defaultRowHeight="15"/>
  <cols>
    <col min="1" max="1" width="1.5703125" style="264" customWidth="1"/>
    <col min="2" max="16384" width="9.140625" style="264"/>
  </cols>
  <sheetData>
    <row r="1" spans="2:16" ht="5.25" customHeight="1"/>
    <row r="2" spans="2:16">
      <c r="B2" s="373" t="s">
        <v>130</v>
      </c>
      <c r="C2" s="373"/>
      <c r="D2" s="373"/>
      <c r="E2" s="373"/>
      <c r="F2" s="373"/>
      <c r="G2" s="373"/>
      <c r="H2" s="373"/>
      <c r="I2" s="373"/>
      <c r="J2" s="373"/>
    </row>
    <row r="3" spans="2:16">
      <c r="B3" s="373"/>
      <c r="C3" s="373"/>
      <c r="D3" s="373"/>
      <c r="E3" s="373"/>
      <c r="F3" s="373"/>
      <c r="G3" s="373"/>
      <c r="H3" s="373"/>
      <c r="I3" s="373"/>
      <c r="J3" s="373"/>
    </row>
    <row r="4" spans="2:16">
      <c r="B4" s="373"/>
      <c r="C4" s="373"/>
      <c r="D4" s="373"/>
      <c r="E4" s="373"/>
      <c r="F4" s="373"/>
      <c r="G4" s="373"/>
      <c r="H4" s="373"/>
      <c r="I4" s="373"/>
      <c r="J4" s="373"/>
      <c r="L4" s="374" t="s">
        <v>90</v>
      </c>
      <c r="M4" s="374"/>
      <c r="N4" s="374"/>
      <c r="O4" s="374"/>
      <c r="P4" s="374"/>
    </row>
    <row r="5" spans="2:16">
      <c r="B5" s="373"/>
      <c r="C5" s="373"/>
      <c r="D5" s="373"/>
      <c r="E5" s="373"/>
      <c r="F5" s="373"/>
      <c r="G5" s="373"/>
      <c r="H5" s="373"/>
      <c r="I5" s="373"/>
      <c r="J5" s="373"/>
      <c r="L5" s="374" t="s">
        <v>124</v>
      </c>
      <c r="M5" s="374"/>
      <c r="N5" s="374"/>
      <c r="O5" s="374"/>
      <c r="P5" s="374"/>
    </row>
    <row r="6" spans="2:16">
      <c r="B6" s="373"/>
      <c r="C6" s="373"/>
      <c r="D6" s="373"/>
      <c r="E6" s="373"/>
      <c r="F6" s="373"/>
      <c r="G6" s="373"/>
      <c r="H6" s="373"/>
      <c r="I6" s="373"/>
      <c r="J6" s="373"/>
    </row>
    <row r="7" spans="2:16">
      <c r="B7" s="373"/>
      <c r="C7" s="373"/>
      <c r="D7" s="373"/>
      <c r="E7" s="373"/>
      <c r="F7" s="373"/>
      <c r="G7" s="373"/>
      <c r="H7" s="373"/>
      <c r="I7" s="373"/>
      <c r="J7" s="373"/>
    </row>
    <row r="8" spans="2:16">
      <c r="B8" s="373"/>
      <c r="C8" s="373"/>
      <c r="D8" s="373"/>
      <c r="E8" s="373"/>
      <c r="F8" s="373"/>
      <c r="G8" s="373"/>
      <c r="H8" s="373"/>
      <c r="I8" s="373"/>
      <c r="J8" s="373"/>
    </row>
    <row r="9" spans="2:16">
      <c r="B9" s="373"/>
      <c r="C9" s="373"/>
      <c r="D9" s="373"/>
      <c r="E9" s="373"/>
      <c r="F9" s="373"/>
      <c r="G9" s="373"/>
      <c r="H9" s="373"/>
      <c r="I9" s="373"/>
      <c r="J9" s="373"/>
    </row>
    <row r="10" spans="2:16">
      <c r="B10" s="373"/>
      <c r="C10" s="373"/>
      <c r="D10" s="373"/>
      <c r="E10" s="373"/>
      <c r="F10" s="373"/>
      <c r="G10" s="373"/>
      <c r="H10" s="373"/>
      <c r="I10" s="373"/>
      <c r="J10" s="373"/>
    </row>
    <row r="11" spans="2:16">
      <c r="B11" s="373"/>
      <c r="C11" s="373"/>
      <c r="D11" s="373"/>
      <c r="E11" s="373"/>
      <c r="F11" s="373"/>
      <c r="G11" s="373"/>
      <c r="H11" s="373"/>
      <c r="I11" s="373"/>
      <c r="J11" s="373"/>
    </row>
    <row r="12" spans="2:16">
      <c r="B12" s="373"/>
      <c r="C12" s="373"/>
      <c r="D12" s="373"/>
      <c r="E12" s="373"/>
      <c r="F12" s="373"/>
      <c r="G12" s="373"/>
      <c r="H12" s="373"/>
      <c r="I12" s="373"/>
      <c r="J12" s="373"/>
    </row>
    <row r="13" spans="2:16">
      <c r="B13" s="373"/>
      <c r="C13" s="373"/>
      <c r="D13" s="373"/>
      <c r="E13" s="373"/>
      <c r="F13" s="373"/>
      <c r="G13" s="373"/>
      <c r="H13" s="373"/>
      <c r="I13" s="373"/>
      <c r="J13" s="373"/>
    </row>
    <row r="14" spans="2:16">
      <c r="B14" s="373"/>
      <c r="C14" s="373"/>
      <c r="D14" s="373"/>
      <c r="E14" s="373"/>
      <c r="F14" s="373"/>
      <c r="G14" s="373"/>
      <c r="H14" s="373"/>
      <c r="I14" s="373"/>
      <c r="J14" s="373"/>
    </row>
    <row r="15" spans="2:16">
      <c r="B15" s="373"/>
      <c r="C15" s="373"/>
      <c r="D15" s="373"/>
      <c r="E15" s="373"/>
      <c r="F15" s="373"/>
      <c r="G15" s="373"/>
      <c r="H15" s="373"/>
      <c r="I15" s="373"/>
      <c r="J15" s="373"/>
    </row>
    <row r="16" spans="2:16">
      <c r="B16" s="373"/>
      <c r="C16" s="373"/>
      <c r="D16" s="373"/>
      <c r="E16" s="373"/>
      <c r="F16" s="373"/>
      <c r="G16" s="373"/>
      <c r="H16" s="373"/>
      <c r="I16" s="373"/>
      <c r="J16" s="373"/>
    </row>
    <row r="17" spans="2:10">
      <c r="B17" s="373"/>
      <c r="C17" s="373"/>
      <c r="D17" s="373"/>
      <c r="E17" s="373"/>
      <c r="F17" s="373"/>
      <c r="G17" s="373"/>
      <c r="H17" s="373"/>
      <c r="I17" s="373"/>
      <c r="J17" s="373"/>
    </row>
    <row r="18" spans="2:10">
      <c r="B18" s="373"/>
      <c r="C18" s="373"/>
      <c r="D18" s="373"/>
      <c r="E18" s="373"/>
      <c r="F18" s="373"/>
      <c r="G18" s="373"/>
      <c r="H18" s="373"/>
      <c r="I18" s="373"/>
      <c r="J18" s="373"/>
    </row>
    <row r="19" spans="2:10">
      <c r="B19" s="373"/>
      <c r="C19" s="373"/>
      <c r="D19" s="373"/>
      <c r="E19" s="373"/>
      <c r="F19" s="373"/>
      <c r="G19" s="373"/>
      <c r="H19" s="373"/>
      <c r="I19" s="373"/>
      <c r="J19" s="373"/>
    </row>
    <row r="20" spans="2:10">
      <c r="B20" s="373"/>
      <c r="C20" s="373"/>
      <c r="D20" s="373"/>
      <c r="E20" s="373"/>
      <c r="F20" s="373"/>
      <c r="G20" s="373"/>
      <c r="H20" s="373"/>
      <c r="I20" s="373"/>
      <c r="J20" s="373"/>
    </row>
    <row r="21" spans="2:10" ht="11.25" customHeight="1">
      <c r="B21" s="373"/>
      <c r="C21" s="373"/>
      <c r="D21" s="373"/>
      <c r="E21" s="373"/>
      <c r="F21" s="373"/>
      <c r="G21" s="373"/>
      <c r="H21" s="373"/>
      <c r="I21" s="373"/>
      <c r="J21" s="373"/>
    </row>
    <row r="22" spans="2:10">
      <c r="B22" s="373"/>
      <c r="C22" s="373"/>
      <c r="D22" s="373"/>
      <c r="E22" s="373"/>
      <c r="F22" s="373"/>
      <c r="G22" s="373"/>
      <c r="H22" s="373"/>
      <c r="I22" s="373"/>
      <c r="J22" s="373"/>
    </row>
    <row r="23" spans="2:10">
      <c r="B23" s="373"/>
      <c r="C23" s="373"/>
      <c r="D23" s="373"/>
      <c r="E23" s="373"/>
      <c r="F23" s="373"/>
      <c r="G23" s="373"/>
      <c r="H23" s="373"/>
      <c r="I23" s="373"/>
      <c r="J23" s="373"/>
    </row>
    <row r="24" spans="2:10">
      <c r="B24" s="373"/>
      <c r="C24" s="373"/>
      <c r="D24" s="373"/>
      <c r="E24" s="373"/>
      <c r="F24" s="373"/>
      <c r="G24" s="373"/>
      <c r="H24" s="373"/>
      <c r="I24" s="373"/>
      <c r="J24" s="373"/>
    </row>
    <row r="25" spans="2:10">
      <c r="B25" s="373"/>
      <c r="C25" s="373"/>
      <c r="D25" s="373"/>
      <c r="E25" s="373"/>
      <c r="F25" s="373"/>
      <c r="G25" s="373"/>
      <c r="H25" s="373"/>
      <c r="I25" s="373"/>
      <c r="J25" s="373"/>
    </row>
    <row r="26" spans="2:10">
      <c r="B26" s="373"/>
      <c r="C26" s="373"/>
      <c r="D26" s="373"/>
      <c r="E26" s="373"/>
      <c r="F26" s="373"/>
      <c r="G26" s="373"/>
      <c r="H26" s="373"/>
      <c r="I26" s="373"/>
      <c r="J26" s="373"/>
    </row>
    <row r="27" spans="2:10">
      <c r="B27" s="373"/>
      <c r="C27" s="373"/>
      <c r="D27" s="373"/>
      <c r="E27" s="373"/>
      <c r="F27" s="373"/>
      <c r="G27" s="373"/>
      <c r="H27" s="373"/>
      <c r="I27" s="373"/>
      <c r="J27" s="373"/>
    </row>
    <row r="28" spans="2:10">
      <c r="B28" s="373"/>
      <c r="C28" s="373"/>
      <c r="D28" s="373"/>
      <c r="E28" s="373"/>
      <c r="F28" s="373"/>
      <c r="G28" s="373"/>
      <c r="H28" s="373"/>
      <c r="I28" s="373"/>
      <c r="J28" s="373"/>
    </row>
    <row r="29" spans="2:10">
      <c r="B29" s="373"/>
      <c r="C29" s="373"/>
      <c r="D29" s="373"/>
      <c r="E29" s="373"/>
      <c r="F29" s="373"/>
      <c r="G29" s="373"/>
      <c r="H29" s="373"/>
      <c r="I29" s="373"/>
      <c r="J29" s="373"/>
    </row>
  </sheetData>
  <mergeCells count="3">
    <mergeCell ref="B2:J29"/>
    <mergeCell ref="L4:P4"/>
    <mergeCell ref="L5:P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/>
  </sheetPr>
  <dimension ref="A1:S32"/>
  <sheetViews>
    <sheetView rightToLeft="1" view="pageBreakPreview" zoomScaleNormal="100" zoomScaleSheetLayoutView="100" workbookViewId="0">
      <selection activeCell="A14" sqref="A14"/>
    </sheetView>
  </sheetViews>
  <sheetFormatPr defaultRowHeight="15"/>
  <cols>
    <col min="1" max="1" width="28.5703125" customWidth="1"/>
    <col min="2" max="2" width="0.7109375" style="181" customWidth="1"/>
    <col min="3" max="3" width="11.5703125" customWidth="1"/>
    <col min="4" max="4" width="0.42578125" customWidth="1"/>
    <col min="5" max="5" width="17.28515625" style="89" customWidth="1"/>
    <col min="6" max="6" width="0.5703125" customWidth="1"/>
    <col min="7" max="7" width="17.28515625" bestFit="1" customWidth="1"/>
    <col min="8" max="8" width="0.5703125" customWidth="1"/>
    <col min="9" max="9" width="22" style="89" bestFit="1" customWidth="1"/>
    <col min="10" max="10" width="0.7109375" customWidth="1"/>
    <col min="11" max="11" width="13.140625" customWidth="1"/>
    <col min="12" max="12" width="0.5703125" customWidth="1"/>
    <col min="13" max="13" width="17.85546875" bestFit="1" customWidth="1"/>
    <col min="14" max="14" width="0.5703125" customWidth="1"/>
    <col min="15" max="15" width="18.140625" bestFit="1" customWidth="1"/>
    <col min="16" max="16" width="0.85546875" customWidth="1"/>
    <col min="17" max="17" width="22" style="89" bestFit="1" customWidth="1"/>
    <col min="18" max="18" width="15.5703125" bestFit="1" customWidth="1"/>
  </cols>
  <sheetData>
    <row r="1" spans="1:19" ht="23.25" customHeight="1">
      <c r="A1" s="382" t="str">
        <f>Sheet1!L4</f>
        <v>صندوق سرمایه‌گذاری اختصاصی بازارگردانی خبرگان اهداف</v>
      </c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  <c r="N1" s="382"/>
      <c r="O1" s="382"/>
      <c r="P1" s="382"/>
      <c r="Q1" s="382"/>
    </row>
    <row r="2" spans="1:19" ht="23.25" customHeight="1">
      <c r="A2" s="382" t="s">
        <v>66</v>
      </c>
      <c r="B2" s="382"/>
      <c r="C2" s="382"/>
      <c r="D2" s="382"/>
      <c r="E2" s="382"/>
      <c r="F2" s="382"/>
      <c r="G2" s="382"/>
      <c r="H2" s="382"/>
      <c r="I2" s="382"/>
      <c r="J2" s="382"/>
      <c r="K2" s="382"/>
      <c r="L2" s="382"/>
      <c r="M2" s="382"/>
      <c r="N2" s="382"/>
      <c r="O2" s="382"/>
      <c r="P2" s="382"/>
      <c r="Q2" s="382"/>
    </row>
    <row r="3" spans="1:19" ht="23.25" customHeight="1">
      <c r="A3" s="382" t="str">
        <f>Sheet1!L5</f>
        <v>برای دوره یک ماهه منتهی به 30 آذر ماه 1400</v>
      </c>
      <c r="B3" s="382"/>
      <c r="C3" s="382"/>
      <c r="D3" s="382"/>
      <c r="E3" s="382"/>
      <c r="F3" s="382"/>
      <c r="G3" s="382"/>
      <c r="H3" s="382"/>
      <c r="I3" s="382"/>
      <c r="J3" s="382"/>
      <c r="K3" s="382"/>
      <c r="L3" s="382"/>
      <c r="M3" s="382"/>
      <c r="N3" s="382"/>
      <c r="O3" s="382"/>
      <c r="P3" s="382"/>
      <c r="Q3" s="382"/>
    </row>
    <row r="4" spans="1:19" ht="27.75" customHeight="1">
      <c r="A4" s="426" t="s">
        <v>77</v>
      </c>
      <c r="B4" s="426"/>
      <c r="C4" s="426"/>
      <c r="D4" s="426"/>
      <c r="E4" s="426"/>
      <c r="F4" s="426"/>
      <c r="G4" s="426"/>
      <c r="H4" s="426"/>
      <c r="I4" s="426"/>
      <c r="J4" s="427"/>
      <c r="K4" s="427"/>
      <c r="L4" s="427"/>
      <c r="M4" s="427"/>
      <c r="N4" s="427"/>
      <c r="O4" s="427"/>
      <c r="P4" s="427"/>
      <c r="Q4" s="427"/>
    </row>
    <row r="5" spans="1:19" ht="25.5" customHeight="1" thickBot="1">
      <c r="A5" s="43"/>
      <c r="B5" s="43"/>
      <c r="C5" s="416" t="s">
        <v>126</v>
      </c>
      <c r="D5" s="416"/>
      <c r="E5" s="416"/>
      <c r="F5" s="416"/>
      <c r="G5" s="416"/>
      <c r="H5" s="416"/>
      <c r="I5" s="416"/>
      <c r="J5" s="9"/>
      <c r="K5" s="416" t="s">
        <v>128</v>
      </c>
      <c r="L5" s="416"/>
      <c r="M5" s="416"/>
      <c r="N5" s="416"/>
      <c r="O5" s="416"/>
      <c r="P5" s="416"/>
      <c r="Q5" s="416"/>
    </row>
    <row r="6" spans="1:19" ht="36" customHeight="1" thickBot="1">
      <c r="A6" s="103" t="s">
        <v>45</v>
      </c>
      <c r="B6" s="103"/>
      <c r="C6" s="110" t="s">
        <v>3</v>
      </c>
      <c r="D6" s="111"/>
      <c r="E6" s="112" t="s">
        <v>28</v>
      </c>
      <c r="F6" s="111"/>
      <c r="G6" s="110" t="s">
        <v>56</v>
      </c>
      <c r="H6" s="111"/>
      <c r="I6" s="110" t="s">
        <v>58</v>
      </c>
      <c r="J6" s="113"/>
      <c r="K6" s="110" t="s">
        <v>3</v>
      </c>
      <c r="L6" s="111"/>
      <c r="M6" s="114" t="s">
        <v>28</v>
      </c>
      <c r="N6" s="111"/>
      <c r="O6" s="110" t="s">
        <v>56</v>
      </c>
      <c r="P6" s="111"/>
      <c r="Q6" s="110" t="s">
        <v>58</v>
      </c>
    </row>
    <row r="7" spans="1:19" ht="15" customHeight="1">
      <c r="A7" s="97"/>
      <c r="B7" s="97"/>
      <c r="C7" s="55"/>
      <c r="D7" s="126"/>
      <c r="E7" s="137" t="s">
        <v>85</v>
      </c>
      <c r="F7" s="126">
        <v>0</v>
      </c>
      <c r="G7" s="137" t="s">
        <v>85</v>
      </c>
      <c r="H7" s="126">
        <v>0</v>
      </c>
      <c r="I7" s="137" t="s">
        <v>85</v>
      </c>
      <c r="J7" s="55"/>
      <c r="K7" s="154"/>
      <c r="L7" s="55"/>
      <c r="M7" s="55" t="s">
        <v>85</v>
      </c>
      <c r="N7" s="55"/>
      <c r="O7" s="55" t="s">
        <v>85</v>
      </c>
      <c r="P7" s="55"/>
      <c r="Q7" s="55" t="s">
        <v>85</v>
      </c>
    </row>
    <row r="8" spans="1:19" ht="28.5" customHeight="1">
      <c r="A8" s="97" t="s">
        <v>95</v>
      </c>
      <c r="B8" s="97"/>
      <c r="C8" s="304">
        <v>8453626</v>
      </c>
      <c r="D8" s="304"/>
      <c r="E8" s="304">
        <v>37263808654</v>
      </c>
      <c r="F8" s="304"/>
      <c r="G8" s="304">
        <v>-41407672099</v>
      </c>
      <c r="H8" s="304">
        <v>0</v>
      </c>
      <c r="I8" s="304">
        <f>E8+G8</f>
        <v>-4143863445</v>
      </c>
      <c r="J8" s="304"/>
      <c r="K8" s="304">
        <v>10760533</v>
      </c>
      <c r="L8" s="304"/>
      <c r="M8" s="304">
        <v>72955946772</v>
      </c>
      <c r="N8" s="304"/>
      <c r="O8" s="304">
        <v>-75516363585</v>
      </c>
      <c r="P8" s="304"/>
      <c r="Q8" s="304">
        <f>M8+O8</f>
        <v>-2560416813</v>
      </c>
      <c r="R8" s="66"/>
      <c r="S8" s="66"/>
    </row>
    <row r="9" spans="1:19" ht="28.5" customHeight="1">
      <c r="A9" s="97" t="s">
        <v>91</v>
      </c>
      <c r="B9" s="97"/>
      <c r="C9" s="304">
        <v>24123194</v>
      </c>
      <c r="D9" s="304"/>
      <c r="E9" s="304">
        <v>143188829695</v>
      </c>
      <c r="F9" s="304"/>
      <c r="G9" s="304">
        <v>-161127043942</v>
      </c>
      <c r="H9" s="304">
        <v>0</v>
      </c>
      <c r="I9" s="304">
        <f>E9+G9</f>
        <v>-17938214247</v>
      </c>
      <c r="J9" s="304"/>
      <c r="K9" s="304">
        <v>152436363</v>
      </c>
      <c r="L9" s="304"/>
      <c r="M9" s="304">
        <v>1812438972171</v>
      </c>
      <c r="N9" s="304"/>
      <c r="O9" s="304">
        <v>-1754230946767</v>
      </c>
      <c r="P9" s="304"/>
      <c r="Q9" s="304">
        <f t="shared" ref="Q9:Q14" si="0">M9+O9</f>
        <v>58208025404</v>
      </c>
      <c r="R9" s="66"/>
      <c r="S9" s="66"/>
    </row>
    <row r="10" spans="1:19" ht="28.5" customHeight="1">
      <c r="A10" s="97" t="s">
        <v>94</v>
      </c>
      <c r="B10" s="97"/>
      <c r="C10" s="304">
        <v>1287812</v>
      </c>
      <c r="D10" s="304"/>
      <c r="E10" s="304">
        <v>16777745614</v>
      </c>
      <c r="F10" s="304"/>
      <c r="G10" s="304">
        <v>-19203106416</v>
      </c>
      <c r="H10" s="304">
        <v>0</v>
      </c>
      <c r="I10" s="304">
        <f t="shared" ref="I10:I14" si="1">E10+G10</f>
        <v>-2425360802</v>
      </c>
      <c r="J10" s="304"/>
      <c r="K10" s="304">
        <v>7175284</v>
      </c>
      <c r="L10" s="304"/>
      <c r="M10" s="304">
        <v>105014760102</v>
      </c>
      <c r="N10" s="304"/>
      <c r="O10" s="304">
        <v>-111942041872</v>
      </c>
      <c r="P10" s="304"/>
      <c r="Q10" s="304">
        <f t="shared" si="0"/>
        <v>-6927281770</v>
      </c>
      <c r="R10" s="66"/>
      <c r="S10" s="66"/>
    </row>
    <row r="11" spans="1:19" ht="28.5" customHeight="1">
      <c r="A11" s="97" t="s">
        <v>96</v>
      </c>
      <c r="B11" s="97"/>
      <c r="C11" s="304">
        <v>21646162</v>
      </c>
      <c r="D11" s="304"/>
      <c r="E11" s="304">
        <v>74011749772</v>
      </c>
      <c r="F11" s="304"/>
      <c r="G11" s="304">
        <v>-74931858434</v>
      </c>
      <c r="H11" s="304">
        <v>0</v>
      </c>
      <c r="I11" s="304">
        <f t="shared" si="1"/>
        <v>-920108662</v>
      </c>
      <c r="J11" s="304"/>
      <c r="K11" s="304">
        <v>80859399</v>
      </c>
      <c r="L11" s="304"/>
      <c r="M11" s="304">
        <v>283099906482</v>
      </c>
      <c r="N11" s="304"/>
      <c r="O11" s="304">
        <v>-274511728168</v>
      </c>
      <c r="P11" s="304"/>
      <c r="Q11" s="304">
        <f t="shared" si="0"/>
        <v>8588178314</v>
      </c>
      <c r="R11" s="66"/>
      <c r="S11" s="66"/>
    </row>
    <row r="12" spans="1:19" ht="28.5" customHeight="1">
      <c r="A12" s="97" t="s">
        <v>92</v>
      </c>
      <c r="B12" s="97"/>
      <c r="C12" s="304">
        <v>207485</v>
      </c>
      <c r="D12" s="304"/>
      <c r="E12" s="304">
        <v>35953377429</v>
      </c>
      <c r="F12" s="304"/>
      <c r="G12" s="304">
        <v>-38104076755</v>
      </c>
      <c r="H12" s="304">
        <v>0</v>
      </c>
      <c r="I12" s="304">
        <f t="shared" si="1"/>
        <v>-2150699326</v>
      </c>
      <c r="J12" s="304"/>
      <c r="K12" s="304">
        <v>749502</v>
      </c>
      <c r="L12" s="304"/>
      <c r="M12" s="304">
        <v>136265538550</v>
      </c>
      <c r="N12" s="304"/>
      <c r="O12" s="304">
        <v>-137895917981</v>
      </c>
      <c r="P12" s="304"/>
      <c r="Q12" s="304">
        <f t="shared" si="0"/>
        <v>-1630379431</v>
      </c>
      <c r="R12" s="66"/>
      <c r="S12" s="66"/>
    </row>
    <row r="13" spans="1:19" ht="28.5" customHeight="1">
      <c r="A13" s="97" t="s">
        <v>121</v>
      </c>
      <c r="B13" s="97"/>
      <c r="C13" s="304">
        <v>160373</v>
      </c>
      <c r="D13" s="304"/>
      <c r="E13" s="304">
        <v>18927749828</v>
      </c>
      <c r="F13" s="304"/>
      <c r="G13" s="304">
        <v>-19159242468</v>
      </c>
      <c r="H13" s="304">
        <v>0</v>
      </c>
      <c r="I13" s="304">
        <f t="shared" si="1"/>
        <v>-231492640</v>
      </c>
      <c r="J13" s="304"/>
      <c r="K13" s="304">
        <v>182073</v>
      </c>
      <c r="L13" s="304"/>
      <c r="M13" s="304">
        <v>21612227126</v>
      </c>
      <c r="N13" s="304"/>
      <c r="O13" s="304">
        <v>-21812622159</v>
      </c>
      <c r="P13" s="304"/>
      <c r="Q13" s="304">
        <f t="shared" si="0"/>
        <v>-200395033</v>
      </c>
      <c r="R13" s="66"/>
      <c r="S13" s="66"/>
    </row>
    <row r="14" spans="1:19" s="301" customFormat="1" ht="28.5" customHeight="1" thickBot="1">
      <c r="A14" s="97" t="s">
        <v>93</v>
      </c>
      <c r="B14" s="97"/>
      <c r="C14" s="366">
        <v>158710</v>
      </c>
      <c r="D14" s="366"/>
      <c r="E14" s="366">
        <v>8132471917</v>
      </c>
      <c r="F14" s="366"/>
      <c r="G14" s="366">
        <v>-8421494229</v>
      </c>
      <c r="H14" s="366">
        <v>0</v>
      </c>
      <c r="I14" s="366">
        <f t="shared" si="1"/>
        <v>-289022312</v>
      </c>
      <c r="J14" s="304"/>
      <c r="K14" s="304">
        <v>5075314</v>
      </c>
      <c r="L14" s="304"/>
      <c r="M14" s="304">
        <v>293168279233</v>
      </c>
      <c r="N14" s="304"/>
      <c r="O14" s="304">
        <v>-258214517292</v>
      </c>
      <c r="P14" s="304"/>
      <c r="Q14" s="304">
        <f t="shared" si="0"/>
        <v>34953761941</v>
      </c>
      <c r="R14" s="66"/>
      <c r="S14" s="66"/>
    </row>
    <row r="15" spans="1:19" ht="30.75" customHeight="1" thickBot="1">
      <c r="A15" s="97" t="s">
        <v>2</v>
      </c>
      <c r="B15" s="97"/>
      <c r="C15" s="56">
        <f>SUM(C8:C14)</f>
        <v>56037362</v>
      </c>
      <c r="D15" s="304"/>
      <c r="E15" s="56">
        <f>SUM(E8:E14)</f>
        <v>334255732909</v>
      </c>
      <c r="F15" s="304"/>
      <c r="G15" s="56">
        <f>SUM(G8:G14)</f>
        <v>-362354494343</v>
      </c>
      <c r="H15" s="304">
        <v>0</v>
      </c>
      <c r="I15" s="56">
        <f>SUM(I8:I14)</f>
        <v>-28098761434</v>
      </c>
      <c r="J15" s="304"/>
      <c r="K15" s="56">
        <f>SUM(K8:K14)</f>
        <v>257238468</v>
      </c>
      <c r="L15" s="304"/>
      <c r="M15" s="56">
        <f>SUM(M8:M14)</f>
        <v>2724555630436</v>
      </c>
      <c r="N15" s="304"/>
      <c r="O15" s="56">
        <f>SUM(O8:O14)</f>
        <v>-2634124137824</v>
      </c>
      <c r="P15" s="304"/>
      <c r="Q15" s="56">
        <f>SUM(Q8:Q14)</f>
        <v>90431492612</v>
      </c>
    </row>
    <row r="16" spans="1:19" ht="18.75" thickTop="1">
      <c r="D16" s="304"/>
      <c r="E16" s="90"/>
      <c r="F16" s="304"/>
      <c r="H16" s="304">
        <v>0</v>
      </c>
      <c r="I16" s="148"/>
      <c r="J16" s="304"/>
      <c r="K16" s="148"/>
      <c r="L16" s="304"/>
      <c r="M16" s="148"/>
      <c r="N16" s="304"/>
      <c r="O16" s="148"/>
      <c r="P16" s="304"/>
      <c r="Q16" s="148"/>
    </row>
    <row r="17" spans="3:17" ht="18">
      <c r="C17" s="66"/>
      <c r="D17" s="304"/>
      <c r="E17" s="148"/>
      <c r="F17" s="304"/>
      <c r="G17" s="148"/>
      <c r="H17" s="304">
        <v>0</v>
      </c>
      <c r="I17" s="309"/>
      <c r="J17" s="304"/>
      <c r="K17" s="181"/>
      <c r="L17" s="304"/>
      <c r="M17" s="66"/>
      <c r="N17" s="304"/>
      <c r="Q17" s="90"/>
    </row>
    <row r="18" spans="3:17" ht="18">
      <c r="D18" s="304"/>
      <c r="F18" s="304"/>
      <c r="G18" s="157"/>
      <c r="H18" s="304">
        <v>0</v>
      </c>
      <c r="I18" s="158"/>
      <c r="K18" s="148"/>
      <c r="L18" s="304"/>
      <c r="M18" s="132"/>
      <c r="N18" s="304"/>
      <c r="O18" s="148"/>
      <c r="Q18" s="90"/>
    </row>
    <row r="19" spans="3:17" ht="18">
      <c r="F19" s="304"/>
      <c r="G19" s="159"/>
      <c r="H19" s="304">
        <v>0</v>
      </c>
      <c r="I19" s="90"/>
      <c r="K19" s="148"/>
      <c r="M19" s="66"/>
      <c r="N19" s="304"/>
      <c r="O19" s="148"/>
      <c r="Q19" s="90"/>
    </row>
    <row r="20" spans="3:17" ht="18">
      <c r="F20" s="304"/>
      <c r="G20" s="157"/>
      <c r="I20" s="90"/>
      <c r="K20" s="124"/>
      <c r="O20" s="425"/>
      <c r="P20" s="425"/>
      <c r="Q20" s="425"/>
    </row>
    <row r="21" spans="3:17">
      <c r="I21" s="90"/>
      <c r="K21" s="124"/>
      <c r="M21" s="148"/>
      <c r="O21" s="148"/>
      <c r="Q21" s="90"/>
    </row>
    <row r="22" spans="3:17">
      <c r="E22" s="90"/>
      <c r="I22" s="90"/>
      <c r="K22" s="124"/>
      <c r="M22" s="148"/>
      <c r="O22" s="148"/>
      <c r="Q22" s="90"/>
    </row>
    <row r="23" spans="3:17">
      <c r="I23" s="148"/>
      <c r="K23" s="148"/>
      <c r="O23" s="148"/>
      <c r="Q23" s="90"/>
    </row>
    <row r="24" spans="3:17" ht="18">
      <c r="G24" s="55"/>
      <c r="I24" s="90"/>
      <c r="K24" s="148"/>
      <c r="M24" s="148"/>
      <c r="O24" s="148"/>
      <c r="Q24" s="90"/>
    </row>
    <row r="25" spans="3:17">
      <c r="K25" s="131"/>
      <c r="M25" s="148"/>
      <c r="O25" s="147"/>
      <c r="Q25" s="90"/>
    </row>
    <row r="26" spans="3:17">
      <c r="G26" s="66"/>
      <c r="M26" s="148"/>
    </row>
    <row r="27" spans="3:17">
      <c r="O27" s="66"/>
      <c r="Q27" s="90"/>
    </row>
    <row r="28" spans="3:17">
      <c r="M28" s="148"/>
    </row>
    <row r="29" spans="3:17">
      <c r="M29" s="147"/>
    </row>
    <row r="32" spans="3:17">
      <c r="M32" s="147"/>
    </row>
  </sheetData>
  <mergeCells count="8">
    <mergeCell ref="O20:Q20"/>
    <mergeCell ref="A1:Q1"/>
    <mergeCell ref="A2:Q2"/>
    <mergeCell ref="A3:Q3"/>
    <mergeCell ref="C5:I5"/>
    <mergeCell ref="K5:Q5"/>
    <mergeCell ref="A4:I4"/>
    <mergeCell ref="J4:Q4"/>
  </mergeCells>
  <printOptions horizontalCentered="1"/>
  <pageMargins left="0.39370078740157483" right="0.31496062992125984" top="0.59055118110236227" bottom="0.74803149606299213" header="0.31496062992125984" footer="0.31496062992125984"/>
  <pageSetup scale="68" firstPageNumber="16" fitToHeight="3" orientation="landscape" useFirstPageNumber="1" r:id="rId1"/>
  <headerFooter>
    <oddFooter>&amp;C&amp;"B Nazanin,Regular"&amp;12&amp;P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/>
  </sheetPr>
  <dimension ref="B1:V28"/>
  <sheetViews>
    <sheetView rightToLeft="1" view="pageBreakPreview" zoomScaleNormal="100" zoomScaleSheetLayoutView="100" workbookViewId="0">
      <selection activeCell="D21" sqref="D21:R22"/>
    </sheetView>
  </sheetViews>
  <sheetFormatPr defaultColWidth="9.140625" defaultRowHeight="18"/>
  <cols>
    <col min="1" max="1" width="1.28515625" style="67" customWidth="1"/>
    <col min="2" max="2" width="15.28515625" style="67" customWidth="1"/>
    <col min="3" max="3" width="0.7109375" style="188" customWidth="1"/>
    <col min="4" max="4" width="15" style="67" customWidth="1"/>
    <col min="5" max="5" width="0.5703125" style="67" customWidth="1"/>
    <col min="6" max="6" width="17.85546875" style="67" bestFit="1" customWidth="1"/>
    <col min="7" max="7" width="0.5703125" style="188" customWidth="1"/>
    <col min="8" max="8" width="16.42578125" style="67" customWidth="1"/>
    <col min="9" max="9" width="0.28515625" style="188" customWidth="1"/>
    <col min="10" max="10" width="17.85546875" style="67" bestFit="1" customWidth="1"/>
    <col min="11" max="11" width="0.42578125" style="67" customWidth="1"/>
    <col min="12" max="12" width="12.85546875" style="67" customWidth="1"/>
    <col min="13" max="13" width="0.5703125" style="67" customWidth="1"/>
    <col min="14" max="14" width="16.42578125" style="67" customWidth="1"/>
    <col min="15" max="15" width="0.85546875" style="67" customWidth="1"/>
    <col min="16" max="16" width="17.85546875" style="67" bestFit="1" customWidth="1"/>
    <col min="17" max="17" width="0.5703125" style="188" customWidth="1"/>
    <col min="18" max="18" width="17.85546875" style="67" bestFit="1" customWidth="1"/>
    <col min="19" max="19" width="0.28515625" style="188" customWidth="1"/>
    <col min="20" max="20" width="17.85546875" style="67" bestFit="1" customWidth="1"/>
    <col min="21" max="21" width="0.5703125" style="67" customWidth="1"/>
    <col min="22" max="22" width="13" style="67" customWidth="1"/>
    <col min="23" max="23" width="11" style="67" bestFit="1" customWidth="1"/>
    <col min="24" max="16384" width="9.140625" style="67"/>
  </cols>
  <sheetData>
    <row r="1" spans="2:22" ht="19.5">
      <c r="B1" s="435" t="str">
        <f>Sheet1!L4</f>
        <v>صندوق سرمایه‌گذاری اختصاصی بازارگردانی خبرگان اهداف</v>
      </c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  <c r="P1" s="435"/>
      <c r="Q1" s="435"/>
      <c r="R1" s="435"/>
      <c r="S1" s="435"/>
      <c r="T1" s="435"/>
      <c r="U1" s="435"/>
      <c r="V1" s="435"/>
    </row>
    <row r="2" spans="2:22" ht="19.5">
      <c r="B2" s="435" t="s">
        <v>66</v>
      </c>
      <c r="C2" s="435"/>
      <c r="D2" s="435"/>
      <c r="E2" s="435"/>
      <c r="F2" s="435"/>
      <c r="G2" s="435"/>
      <c r="H2" s="435"/>
      <c r="I2" s="435"/>
      <c r="J2" s="435"/>
      <c r="K2" s="435"/>
      <c r="L2" s="435"/>
      <c r="M2" s="435"/>
      <c r="N2" s="435"/>
      <c r="O2" s="435"/>
      <c r="P2" s="435"/>
      <c r="Q2" s="435"/>
      <c r="R2" s="435"/>
      <c r="S2" s="435"/>
      <c r="T2" s="435"/>
      <c r="U2" s="435"/>
      <c r="V2" s="435"/>
    </row>
    <row r="3" spans="2:22" ht="19.5">
      <c r="B3" s="435" t="str">
        <f>Sheet1!L5</f>
        <v>برای دوره یک ماهه منتهی به 30 آذر ماه 1400</v>
      </c>
      <c r="C3" s="435"/>
      <c r="D3" s="435"/>
      <c r="E3" s="435"/>
      <c r="F3" s="435"/>
      <c r="G3" s="435"/>
      <c r="H3" s="435"/>
      <c r="I3" s="435"/>
      <c r="J3" s="435"/>
      <c r="K3" s="435"/>
      <c r="L3" s="435"/>
      <c r="M3" s="435"/>
      <c r="N3" s="435"/>
      <c r="O3" s="435"/>
      <c r="P3" s="435"/>
      <c r="Q3" s="435"/>
      <c r="R3" s="435"/>
      <c r="S3" s="435"/>
      <c r="T3" s="435"/>
      <c r="U3" s="435"/>
      <c r="V3" s="435"/>
    </row>
    <row r="5" spans="2:22" ht="21">
      <c r="B5" s="438" t="s">
        <v>88</v>
      </c>
      <c r="C5" s="438"/>
      <c r="D5" s="438"/>
      <c r="E5" s="438"/>
      <c r="F5" s="438"/>
      <c r="G5" s="438"/>
      <c r="H5" s="438"/>
      <c r="I5" s="438"/>
      <c r="J5" s="438"/>
      <c r="K5" s="438"/>
      <c r="L5" s="438"/>
      <c r="M5" s="438"/>
      <c r="N5" s="438"/>
      <c r="O5" s="438"/>
      <c r="P5" s="438"/>
      <c r="Q5" s="438"/>
      <c r="R5" s="438"/>
      <c r="S5" s="438"/>
      <c r="T5" s="438"/>
      <c r="U5" s="438"/>
      <c r="V5" s="438"/>
    </row>
    <row r="6" spans="2:22" ht="9.75" customHeight="1"/>
    <row r="7" spans="2:22" ht="20.25" thickBot="1">
      <c r="B7" s="68"/>
      <c r="C7" s="69"/>
      <c r="D7" s="428" t="s">
        <v>126</v>
      </c>
      <c r="E7" s="428"/>
      <c r="F7" s="428"/>
      <c r="G7" s="428"/>
      <c r="H7" s="428"/>
      <c r="I7" s="428"/>
      <c r="J7" s="428"/>
      <c r="K7" s="428"/>
      <c r="L7" s="428"/>
      <c r="M7" s="268"/>
      <c r="N7" s="428" t="s">
        <v>128</v>
      </c>
      <c r="O7" s="428"/>
      <c r="P7" s="428"/>
      <c r="Q7" s="428"/>
      <c r="R7" s="428"/>
      <c r="S7" s="428"/>
      <c r="T7" s="428"/>
      <c r="U7" s="428"/>
      <c r="V7" s="428"/>
    </row>
    <row r="8" spans="2:22" ht="19.5">
      <c r="B8" s="429" t="s">
        <v>32</v>
      </c>
      <c r="C8" s="432"/>
      <c r="D8" s="433" t="s">
        <v>16</v>
      </c>
      <c r="E8" s="432"/>
      <c r="F8" s="433" t="s">
        <v>17</v>
      </c>
      <c r="G8" s="430"/>
      <c r="H8" s="433" t="s">
        <v>18</v>
      </c>
      <c r="I8" s="432"/>
      <c r="J8" s="433" t="s">
        <v>2</v>
      </c>
      <c r="K8" s="433"/>
      <c r="L8" s="433"/>
      <c r="M8" s="278"/>
      <c r="N8" s="433" t="s">
        <v>16</v>
      </c>
      <c r="O8" s="433"/>
      <c r="P8" s="433" t="s">
        <v>17</v>
      </c>
      <c r="Q8" s="430"/>
      <c r="R8" s="433" t="s">
        <v>18</v>
      </c>
      <c r="S8" s="432"/>
      <c r="T8" s="437" t="s">
        <v>2</v>
      </c>
      <c r="U8" s="437"/>
      <c r="V8" s="437"/>
    </row>
    <row r="9" spans="2:22" ht="20.25" thickBot="1">
      <c r="B9" s="430"/>
      <c r="C9" s="432"/>
      <c r="D9" s="434"/>
      <c r="E9" s="432"/>
      <c r="F9" s="434"/>
      <c r="G9" s="430"/>
      <c r="H9" s="434"/>
      <c r="I9" s="432"/>
      <c r="J9" s="436"/>
      <c r="K9" s="436"/>
      <c r="L9" s="436"/>
      <c r="M9" s="279"/>
      <c r="N9" s="434"/>
      <c r="O9" s="434"/>
      <c r="P9" s="434"/>
      <c r="Q9" s="430"/>
      <c r="R9" s="434"/>
      <c r="S9" s="432"/>
      <c r="T9" s="428"/>
      <c r="U9" s="428"/>
      <c r="V9" s="428"/>
    </row>
    <row r="10" spans="2:22" ht="39.75" thickBot="1">
      <c r="B10" s="431"/>
      <c r="C10" s="432"/>
      <c r="D10" s="189" t="s">
        <v>71</v>
      </c>
      <c r="E10" s="432"/>
      <c r="F10" s="63" t="s">
        <v>72</v>
      </c>
      <c r="G10" s="430"/>
      <c r="H10" s="280" t="s">
        <v>73</v>
      </c>
      <c r="I10" s="432"/>
      <c r="J10" s="281" t="s">
        <v>6</v>
      </c>
      <c r="K10" s="278"/>
      <c r="L10" s="281" t="s">
        <v>19</v>
      </c>
      <c r="M10" s="282"/>
      <c r="N10" s="280" t="s">
        <v>71</v>
      </c>
      <c r="O10" s="283"/>
      <c r="P10" s="280" t="s">
        <v>72</v>
      </c>
      <c r="Q10" s="430"/>
      <c r="R10" s="280" t="s">
        <v>73</v>
      </c>
      <c r="S10" s="432"/>
      <c r="T10" s="190" t="s">
        <v>6</v>
      </c>
      <c r="U10" s="222"/>
      <c r="V10" s="190" t="s">
        <v>19</v>
      </c>
    </row>
    <row r="11" spans="2:22" ht="13.5" customHeight="1">
      <c r="B11" s="183"/>
      <c r="C11" s="191"/>
      <c r="D11" s="55" t="s">
        <v>85</v>
      </c>
      <c r="E11" s="55"/>
      <c r="F11" s="55" t="s">
        <v>85</v>
      </c>
      <c r="G11" s="55"/>
      <c r="H11" s="55" t="s">
        <v>85</v>
      </c>
      <c r="I11" s="220"/>
      <c r="J11" s="192" t="s">
        <v>85</v>
      </c>
      <c r="K11" s="192"/>
      <c r="L11" s="192" t="s">
        <v>87</v>
      </c>
      <c r="M11" s="192"/>
      <c r="N11" s="192" t="s">
        <v>85</v>
      </c>
      <c r="O11" s="192"/>
      <c r="P11" s="192" t="s">
        <v>85</v>
      </c>
      <c r="Q11" s="221"/>
      <c r="R11" s="192" t="s">
        <v>85</v>
      </c>
      <c r="S11" s="220"/>
      <c r="T11" s="192" t="s">
        <v>85</v>
      </c>
      <c r="U11" s="223"/>
      <c r="V11" s="192" t="s">
        <v>87</v>
      </c>
    </row>
    <row r="12" spans="2:22" s="78" customFormat="1" ht="36">
      <c r="B12" s="230" t="s">
        <v>95</v>
      </c>
      <c r="C12" s="262"/>
      <c r="D12" s="334">
        <f>IFERROR(VLOOKUP(B12,'درآمد سودسهام'!$A$9:$S$18,13,0),0)</f>
        <v>0</v>
      </c>
      <c r="E12" s="304"/>
      <c r="F12" s="304">
        <f>IFERROR(VLOOKUP(B12,'درآمد ناشی از تغییر قیمت اوراق '!$B$8:$R$13,9,0),0)</f>
        <v>-66930790268</v>
      </c>
      <c r="G12" s="304"/>
      <c r="H12" s="304">
        <f>IFERROR(VLOOKUP(B12,'درآمد ناشی ازفروش'!$A$8:$Q$31,9,0),0)</f>
        <v>-4143863445</v>
      </c>
      <c r="I12" s="304"/>
      <c r="J12" s="304">
        <f t="shared" ref="J12:J18" si="0">D12+F12+H12</f>
        <v>-71074653713</v>
      </c>
      <c r="K12" s="199"/>
      <c r="L12" s="77">
        <f t="shared" ref="L12:L18" si="1">J12/$J$19</f>
        <v>9.8868064803358649E-2</v>
      </c>
      <c r="M12" s="77"/>
      <c r="N12" s="334">
        <f>IFERROR(VLOOKUP(B12,'درآمد سودسهام'!$A$9:$S$16,19,0),0)</f>
        <v>0</v>
      </c>
      <c r="O12" s="304"/>
      <c r="P12" s="304">
        <f>IFERROR(VLOOKUP(B12,'درآمد ناشی از تغییر قیمت اوراق '!$B$8:$R$15,17,0),0)</f>
        <v>-117088902738</v>
      </c>
      <c r="Q12" s="304"/>
      <c r="R12" s="304">
        <f>IFERROR(VLOOKUP(B12,'درآمد ناشی ازفروش'!$A$8:$Q$29,17,0),0)</f>
        <v>-2560416813</v>
      </c>
      <c r="S12" s="304"/>
      <c r="T12" s="304">
        <f t="shared" ref="T12" si="2">N12+P12+R12</f>
        <v>-119649319551</v>
      </c>
      <c r="V12" s="77">
        <f>T12/'جمع درآمدها'!$E$12</f>
        <v>6.7641801042634203E-2</v>
      </c>
    </row>
    <row r="13" spans="2:22" s="78" customFormat="1" ht="31.5" customHeight="1">
      <c r="B13" s="230" t="s">
        <v>91</v>
      </c>
      <c r="C13" s="262"/>
      <c r="D13" s="334">
        <f>IFERROR(VLOOKUP(B13,'درآمد سودسهام'!$A$9:$S$18,13,0),0)</f>
        <v>0</v>
      </c>
      <c r="E13" s="304"/>
      <c r="F13" s="304">
        <f>IFERROR(VLOOKUP(B13,'درآمد ناشی از تغییر قیمت اوراق '!$B$8:$R$13,9,0),0)</f>
        <v>-562087259291</v>
      </c>
      <c r="G13" s="304"/>
      <c r="H13" s="304">
        <f>IFERROR(VLOOKUP(B13,'درآمد ناشی ازفروش'!$A$8:$Q$31,9,0),0)</f>
        <v>-17938214247</v>
      </c>
      <c r="I13" s="304"/>
      <c r="J13" s="304">
        <f t="shared" si="0"/>
        <v>-580025473538</v>
      </c>
      <c r="K13" s="199"/>
      <c r="L13" s="77">
        <f t="shared" si="1"/>
        <v>0.80684172358992201</v>
      </c>
      <c r="M13" s="77"/>
      <c r="N13" s="334">
        <f>IFERROR(VLOOKUP(B13,'درآمد سودسهام'!$A$9:$S$16,19,0),0)</f>
        <v>0</v>
      </c>
      <c r="O13" s="304"/>
      <c r="P13" s="304">
        <f>IFERROR(VLOOKUP(B13,'درآمد ناشی از تغییر قیمت اوراق '!$B$8:$R$15,17,0),0)</f>
        <v>-1672282519103</v>
      </c>
      <c r="Q13" s="304"/>
      <c r="R13" s="304">
        <f>IFERROR(VLOOKUP(B13,'درآمد ناشی ازفروش'!$A$8:$Q$29,17,0),0)</f>
        <v>58208025404</v>
      </c>
      <c r="S13" s="304"/>
      <c r="T13" s="304">
        <f t="shared" ref="T13:T18" si="3">N13+P13+R13</f>
        <v>-1614074493699</v>
      </c>
      <c r="V13" s="77">
        <f>T13/'جمع درآمدها'!$E$12</f>
        <v>0.9124908205118647</v>
      </c>
    </row>
    <row r="14" spans="2:22" s="78" customFormat="1" ht="31.5" customHeight="1">
      <c r="B14" s="230" t="s">
        <v>94</v>
      </c>
      <c r="C14" s="262"/>
      <c r="D14" s="334">
        <f>IFERROR(VLOOKUP(B14,'درآمد سودسهام'!$A$9:$S$18,13,0),0)</f>
        <v>0</v>
      </c>
      <c r="E14" s="304"/>
      <c r="F14" s="304">
        <f>IFERROR(VLOOKUP(B14,'درآمد ناشی از تغییر قیمت اوراق '!$B$8:$R$13,9,0),0)</f>
        <v>-23538935907</v>
      </c>
      <c r="G14" s="304"/>
      <c r="H14" s="304">
        <f>IFERROR(VLOOKUP(B14,'درآمد ناشی ازفروش'!$A$8:$Q$31,9,0),0)</f>
        <v>-2425360802</v>
      </c>
      <c r="I14" s="304"/>
      <c r="J14" s="304">
        <f t="shared" si="0"/>
        <v>-25964296709</v>
      </c>
      <c r="K14" s="199"/>
      <c r="L14" s="77">
        <f t="shared" si="1"/>
        <v>3.6117513564888688E-2</v>
      </c>
      <c r="M14" s="77"/>
      <c r="N14" s="334">
        <f>IFERROR(VLOOKUP(B14,'درآمد سودسهام'!$A$9:$S$16,19,0),0)</f>
        <v>0</v>
      </c>
      <c r="O14" s="304"/>
      <c r="P14" s="304">
        <f>IFERROR(VLOOKUP(B14,'درآمد ناشی از تغییر قیمت اوراق '!$B$8:$R$15,17,0),0)</f>
        <v>-59296918662</v>
      </c>
      <c r="Q14" s="304"/>
      <c r="R14" s="304">
        <f>IFERROR(VLOOKUP(B14,'درآمد ناشی ازفروش'!$A$8:$Q$29,17,0),0)</f>
        <v>-6927281770</v>
      </c>
      <c r="S14" s="304"/>
      <c r="T14" s="304">
        <f t="shared" si="3"/>
        <v>-66224200432</v>
      </c>
      <c r="V14" s="77">
        <f>T14/'جمع درآمدها'!$E$12</f>
        <v>3.743877697456939E-2</v>
      </c>
    </row>
    <row r="15" spans="2:22" s="78" customFormat="1" ht="31.5" customHeight="1">
      <c r="B15" s="230" t="s">
        <v>96</v>
      </c>
      <c r="C15" s="262"/>
      <c r="D15" s="334">
        <f>IFERROR(VLOOKUP(B15,'درآمد سودسهام'!$A$9:$S$18,13,0),0)</f>
        <v>0</v>
      </c>
      <c r="E15" s="304"/>
      <c r="F15" s="304">
        <f>IFERROR(VLOOKUP(B15,'درآمد ناشی از تغییر قیمت اوراق '!$B$8:$R$13,9,0),0)</f>
        <v>-2536714379</v>
      </c>
      <c r="G15" s="304"/>
      <c r="H15" s="304">
        <f>IFERROR(VLOOKUP(B15,'درآمد ناشی ازفروش'!$A$8:$Q$31,9,0),0)</f>
        <v>-920108662</v>
      </c>
      <c r="I15" s="304"/>
      <c r="J15" s="304">
        <f t="shared" si="0"/>
        <v>-3456823041</v>
      </c>
      <c r="K15" s="199"/>
      <c r="L15" s="77">
        <f t="shared" si="1"/>
        <v>4.8085975319893757E-3</v>
      </c>
      <c r="M15" s="77"/>
      <c r="N15" s="334">
        <f>IFERROR(VLOOKUP(B15,'درآمد سودسهام'!$A$9:$S$16,19,0),0)</f>
        <v>0</v>
      </c>
      <c r="O15" s="304"/>
      <c r="P15" s="304">
        <f>IFERROR(VLOOKUP(B15,'درآمد ناشی از تغییر قیمت اوراق '!$B$8:$R$15,17,0),0)</f>
        <v>-3039760853</v>
      </c>
      <c r="Q15" s="304"/>
      <c r="R15" s="304">
        <f>IFERROR(VLOOKUP(B15,'درآمد ناشی ازفروش'!$A$8:$Q$29,17,0),0)</f>
        <v>8588178314</v>
      </c>
      <c r="S15" s="304"/>
      <c r="T15" s="304">
        <f t="shared" si="3"/>
        <v>5548417461</v>
      </c>
      <c r="V15" s="77">
        <f>T15/'جمع درآمدها'!$E$12</f>
        <v>-3.1367077673890784E-3</v>
      </c>
    </row>
    <row r="16" spans="2:22" s="78" customFormat="1" ht="31.5" customHeight="1">
      <c r="B16" s="230" t="s">
        <v>92</v>
      </c>
      <c r="C16" s="262"/>
      <c r="D16" s="334">
        <f>IFERROR(VLOOKUP(B16,'درآمد سودسهام'!$A$9:$S$18,13,0),0)</f>
        <v>0</v>
      </c>
      <c r="E16" s="304"/>
      <c r="F16" s="304">
        <f>IFERROR(VLOOKUP(B16,'درآمد ناشی از تغییر قیمت اوراق '!$B$8:$R$13,9,0),0)</f>
        <v>-19107145735</v>
      </c>
      <c r="G16" s="304"/>
      <c r="H16" s="304">
        <f>IFERROR(VLOOKUP(B16,'درآمد ناشی ازفروش'!$A$8:$Q$31,9,0),0)</f>
        <v>-2150699326</v>
      </c>
      <c r="I16" s="304"/>
      <c r="J16" s="304">
        <f t="shared" si="0"/>
        <v>-21257845061</v>
      </c>
      <c r="K16" s="199"/>
      <c r="L16" s="361">
        <f t="shared" si="1"/>
        <v>2.9570626000620069E-2</v>
      </c>
      <c r="M16" s="77"/>
      <c r="N16" s="334">
        <f>IFERROR(VLOOKUP(B16,'درآمد سودسهام'!$A$9:$S$16,19,0),0)</f>
        <v>0</v>
      </c>
      <c r="O16" s="304"/>
      <c r="P16" s="304">
        <f>IFERROR(VLOOKUP(B16,'درآمد ناشی از تغییر قیمت اوراق '!$B$8:$R$15,17,0),0)</f>
        <v>-25587636480</v>
      </c>
      <c r="Q16" s="304"/>
      <c r="R16" s="304">
        <f>IFERROR(VLOOKUP(B16,'درآمد ناشی ازفروش'!$A$8:$Q$29,17,0),0)</f>
        <v>-1630379431</v>
      </c>
      <c r="S16" s="304"/>
      <c r="T16" s="304">
        <f t="shared" si="3"/>
        <v>-27218015911</v>
      </c>
      <c r="V16" s="77">
        <f>T16/'جمع درآمدها'!$E$12</f>
        <v>1.5387263579400162E-2</v>
      </c>
    </row>
    <row r="17" spans="2:22" s="78" customFormat="1">
      <c r="B17" s="230" t="s">
        <v>121</v>
      </c>
      <c r="C17" s="262"/>
      <c r="D17" s="334">
        <f>IFERROR(VLOOKUP(B17,'درآمد سودسهام'!$A$9:$S$18,13,0),0)</f>
        <v>0</v>
      </c>
      <c r="E17" s="304"/>
      <c r="F17" s="304">
        <f>IFERROR(VLOOKUP(B17,'درآمد ناشی از تغییر قیمت اوراق '!$B$8:$R$13,9,0),0)</f>
        <v>2931768317</v>
      </c>
      <c r="G17" s="304"/>
      <c r="H17" s="304">
        <f>IFERROR(VLOOKUP(B17,'درآمد ناشی ازفروش'!$A$8:$Q$31,9,0),0)</f>
        <v>-231492640</v>
      </c>
      <c r="I17" s="304"/>
      <c r="J17" s="304">
        <f t="shared" si="0"/>
        <v>2700275677</v>
      </c>
      <c r="K17" s="199"/>
      <c r="L17" s="77">
        <f t="shared" si="1"/>
        <v>-3.7562058578378761E-3</v>
      </c>
      <c r="M17" s="77"/>
      <c r="N17" s="334">
        <f>IFERROR(VLOOKUP(B17,'درآمد سودسهام'!$A$9:$S$16,19,0),0)</f>
        <v>0</v>
      </c>
      <c r="O17" s="304"/>
      <c r="P17" s="304">
        <f>IFERROR(VLOOKUP(B17,'درآمد ناشی از تغییر قیمت اوراق '!$B$8:$R$15,17,0),0)</f>
        <v>2176225245</v>
      </c>
      <c r="Q17" s="304"/>
      <c r="R17" s="304">
        <f>IFERROR(VLOOKUP(B17,'درآمد ناشی ازفروش'!$A$8:$Q$29,17,0),0)</f>
        <v>-200395033</v>
      </c>
      <c r="S17" s="304"/>
      <c r="T17" s="304">
        <f t="shared" si="3"/>
        <v>1975830212</v>
      </c>
      <c r="V17" s="77">
        <f>T17/'جمع درآمدها'!$E$12</f>
        <v>-1.1170035449901792E-3</v>
      </c>
    </row>
    <row r="18" spans="2:22" s="78" customFormat="1" ht="33" customHeight="1">
      <c r="B18" s="230" t="s">
        <v>93</v>
      </c>
      <c r="C18" s="262"/>
      <c r="D18" s="334"/>
      <c r="E18" s="304"/>
      <c r="F18" s="304">
        <f>'درآمد ناشی از تغییر قیمت اوراق '!J14</f>
        <v>-19515997599</v>
      </c>
      <c r="G18" s="304"/>
      <c r="H18" s="304">
        <f>IFERROR(VLOOKUP(B18,'درآمد ناشی ازفروش'!$A$8:$Q$31,9,0),0)</f>
        <v>-289022312</v>
      </c>
      <c r="I18" s="304"/>
      <c r="J18" s="304">
        <f t="shared" si="0"/>
        <v>-19805019911</v>
      </c>
      <c r="K18" s="199"/>
      <c r="L18" s="77">
        <f t="shared" si="1"/>
        <v>2.7549680367059046E-2</v>
      </c>
      <c r="M18" s="77"/>
      <c r="N18" s="334">
        <v>0</v>
      </c>
      <c r="O18" s="304"/>
      <c r="P18" s="304">
        <f>IFERROR(VLOOKUP(B18,'درآمد ناشی از تغییر قیمت اوراق '!$B$8:$R$15,17,0),0)</f>
        <v>-18665484775</v>
      </c>
      <c r="Q18" s="304"/>
      <c r="R18" s="304">
        <f>IFERROR(VLOOKUP(B18,'درآمد ناشی ازفروش'!$A$8:$Q$29,17,0),0)</f>
        <v>34953761941</v>
      </c>
      <c r="S18" s="304"/>
      <c r="T18" s="304">
        <f t="shared" si="3"/>
        <v>16288277166</v>
      </c>
      <c r="V18" s="77">
        <f>T18/'جمع درآمدها'!$E$12</f>
        <v>-9.2083131565176158E-3</v>
      </c>
    </row>
    <row r="19" spans="2:22" ht="33.75" customHeight="1" thickBot="1">
      <c r="B19" s="230" t="s">
        <v>2</v>
      </c>
      <c r="D19" s="289">
        <f t="shared" ref="D19:E19" si="4">SUM(D12:D17)</f>
        <v>0</v>
      </c>
      <c r="E19" s="304"/>
      <c r="F19" s="74">
        <f>SUM(F12:F18)</f>
        <v>-690785074862</v>
      </c>
      <c r="G19" s="304"/>
      <c r="H19" s="74">
        <f>SUM(H12:H18)</f>
        <v>-28098761434</v>
      </c>
      <c r="I19" s="304"/>
      <c r="J19" s="74">
        <f>SUM(J12:J18)</f>
        <v>-718883836296</v>
      </c>
      <c r="K19" s="199"/>
      <c r="L19" s="460">
        <f t="shared" ref="G19:V19" si="5">SUM(L12:L18)</f>
        <v>1</v>
      </c>
      <c r="M19" s="77"/>
      <c r="N19" s="289">
        <f t="shared" si="5"/>
        <v>0</v>
      </c>
      <c r="O19" s="304"/>
      <c r="P19" s="74">
        <f>SUM(P12:P18)</f>
        <v>-1893784997366</v>
      </c>
      <c r="Q19" s="304"/>
      <c r="R19" s="74">
        <f>SUM(R12:R18)</f>
        <v>90431492612</v>
      </c>
      <c r="S19" s="304"/>
      <c r="T19" s="74">
        <f>SUM(T12:T18)</f>
        <v>-1803353504754</v>
      </c>
      <c r="U19" s="78"/>
      <c r="V19" s="460">
        <f t="shared" si="5"/>
        <v>1.0194966376395713</v>
      </c>
    </row>
    <row r="20" spans="2:22" ht="18.75" thickTop="1">
      <c r="D20" s="55"/>
      <c r="E20" s="304"/>
      <c r="G20" s="304"/>
      <c r="I20" s="304"/>
      <c r="J20" s="55"/>
      <c r="K20" s="199"/>
      <c r="L20" s="77"/>
      <c r="M20" s="77"/>
      <c r="N20" s="55"/>
      <c r="O20" s="304"/>
      <c r="P20" s="55"/>
      <c r="Q20" s="304"/>
      <c r="R20" s="55"/>
      <c r="S20" s="304"/>
      <c r="T20" s="55"/>
      <c r="U20" s="78"/>
      <c r="V20" s="193"/>
    </row>
    <row r="21" spans="2:22">
      <c r="D21" s="187"/>
      <c r="E21" s="304"/>
      <c r="F21" s="55"/>
      <c r="G21" s="304"/>
      <c r="H21" s="187"/>
      <c r="I21" s="304"/>
      <c r="J21" s="194"/>
      <c r="K21" s="199"/>
      <c r="M21" s="77"/>
      <c r="N21" s="187"/>
      <c r="O21" s="304"/>
      <c r="P21" s="304"/>
      <c r="R21" s="187"/>
      <c r="S21" s="304"/>
      <c r="U21" s="78"/>
    </row>
    <row r="22" spans="2:22">
      <c r="D22" s="187"/>
      <c r="E22" s="304"/>
      <c r="F22" s="187"/>
      <c r="G22" s="304"/>
      <c r="H22" s="187"/>
      <c r="I22" s="187"/>
      <c r="J22" s="187"/>
      <c r="K22" s="199"/>
      <c r="L22" s="187"/>
      <c r="M22" s="187"/>
      <c r="N22" s="187"/>
      <c r="O22" s="304"/>
      <c r="P22" s="187"/>
      <c r="Q22" s="187"/>
      <c r="R22" s="187"/>
      <c r="S22" s="187"/>
      <c r="T22" s="187"/>
      <c r="U22" s="78"/>
    </row>
    <row r="23" spans="2:22">
      <c r="F23" s="187"/>
      <c r="H23" s="187"/>
      <c r="J23" s="195"/>
      <c r="N23" s="187"/>
      <c r="O23" s="187"/>
      <c r="P23" s="187"/>
      <c r="Q23" s="187"/>
      <c r="R23" s="187"/>
      <c r="U23" s="78"/>
    </row>
    <row r="24" spans="2:22">
      <c r="F24" s="187"/>
      <c r="H24" s="187"/>
      <c r="L24" s="194"/>
      <c r="M24" s="194"/>
      <c r="N24" s="196"/>
      <c r="O24" s="196"/>
      <c r="R24" s="187"/>
    </row>
    <row r="25" spans="2:22">
      <c r="F25" s="187"/>
      <c r="L25" s="194"/>
      <c r="M25" s="194"/>
      <c r="N25" s="194"/>
      <c r="O25" s="194"/>
      <c r="P25" s="187"/>
    </row>
    <row r="26" spans="2:22">
      <c r="L26" s="194"/>
      <c r="M26" s="194"/>
      <c r="N26" s="194"/>
      <c r="O26" s="194"/>
    </row>
    <row r="27" spans="2:22">
      <c r="J27" s="187"/>
      <c r="L27" s="194"/>
      <c r="M27" s="194"/>
    </row>
    <row r="28" spans="2:22">
      <c r="H28" s="195"/>
      <c r="L28" s="195"/>
      <c r="M28" s="195"/>
      <c r="N28" s="195"/>
      <c r="O28" s="195"/>
    </row>
  </sheetData>
  <mergeCells count="22">
    <mergeCell ref="O8:O9"/>
    <mergeCell ref="B1:V1"/>
    <mergeCell ref="B2:V2"/>
    <mergeCell ref="B3:V3"/>
    <mergeCell ref="D8:D9"/>
    <mergeCell ref="H8:H9"/>
    <mergeCell ref="N8:N9"/>
    <mergeCell ref="P8:P9"/>
    <mergeCell ref="R8:R9"/>
    <mergeCell ref="J8:L9"/>
    <mergeCell ref="T8:V9"/>
    <mergeCell ref="B5:V5"/>
    <mergeCell ref="Q8:Q10"/>
    <mergeCell ref="S8:S10"/>
    <mergeCell ref="I8:I10"/>
    <mergeCell ref="N7:V7"/>
    <mergeCell ref="D7:L7"/>
    <mergeCell ref="B8:B10"/>
    <mergeCell ref="C8:C10"/>
    <mergeCell ref="E8:E10"/>
    <mergeCell ref="G8:G10"/>
    <mergeCell ref="F8:F9"/>
  </mergeCells>
  <printOptions horizontalCentered="1"/>
  <pageMargins left="0.39370078740157483" right="0.31496062992125984" top="0.51181102362204722" bottom="0.47244094488188981" header="0.31496062992125984" footer="0.15748031496062992"/>
  <pageSetup paperSize="9" scale="75" firstPageNumber="24" orientation="landscape" useFirstPageNumber="1" r:id="rId1"/>
  <headerFooter>
    <oddFooter xml:space="preserve">&amp;C&amp;"B Nazanin,Regular"&amp;P
&amp;"-,Regular"
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/>
  </sheetPr>
  <dimension ref="B1:S33"/>
  <sheetViews>
    <sheetView rightToLeft="1" view="pageBreakPreview" zoomScaleNormal="100" zoomScaleSheetLayoutView="100" workbookViewId="0">
      <selection activeCell="P12" sqref="P12"/>
    </sheetView>
  </sheetViews>
  <sheetFormatPr defaultColWidth="9.140625" defaultRowHeight="14.25"/>
  <cols>
    <col min="1" max="1" width="1" style="78" customWidth="1"/>
    <col min="2" max="2" width="29.140625" style="200" customWidth="1"/>
    <col min="3" max="3" width="0.28515625" style="274" customWidth="1"/>
    <col min="4" max="4" width="16.42578125" style="78" customWidth="1"/>
    <col min="5" max="5" width="0.5703125" style="78" customWidth="1"/>
    <col min="6" max="6" width="17.42578125" style="78" customWidth="1"/>
    <col min="7" max="7" width="0.5703125" style="78" customWidth="1"/>
    <col min="8" max="8" width="15.28515625" style="78" bestFit="1" customWidth="1"/>
    <col min="9" max="9" width="0.5703125" style="78" customWidth="1"/>
    <col min="10" max="10" width="17" style="78" customWidth="1"/>
    <col min="11" max="11" width="0.42578125" style="78" customWidth="1"/>
    <col min="12" max="12" width="18.7109375" style="78" customWidth="1"/>
    <col min="13" max="13" width="0.5703125" style="78" customWidth="1"/>
    <col min="14" max="14" width="16.42578125" style="78" customWidth="1"/>
    <col min="15" max="15" width="0.5703125" style="78" customWidth="1"/>
    <col min="16" max="16" width="15.28515625" style="78" bestFit="1" customWidth="1"/>
    <col min="17" max="17" width="0.5703125" style="78" customWidth="1"/>
    <col min="18" max="18" width="18.28515625" style="78" customWidth="1"/>
    <col min="19" max="16384" width="9.140625" style="78"/>
  </cols>
  <sheetData>
    <row r="1" spans="2:19" ht="19.5">
      <c r="B1" s="401" t="str">
        <f>Sheet1!L4</f>
        <v>صندوق سرمایه‌گذاری اختصاصی بازارگردانی خبرگان اهداف</v>
      </c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401"/>
      <c r="Q1" s="401"/>
      <c r="R1" s="401"/>
    </row>
    <row r="2" spans="2:19" ht="19.5">
      <c r="B2" s="401" t="s">
        <v>66</v>
      </c>
      <c r="C2" s="401"/>
      <c r="D2" s="401"/>
      <c r="E2" s="401"/>
      <c r="F2" s="401"/>
      <c r="G2" s="401"/>
      <c r="H2" s="401"/>
      <c r="I2" s="401"/>
      <c r="J2" s="401"/>
      <c r="K2" s="401"/>
      <c r="L2" s="401"/>
      <c r="M2" s="401"/>
      <c r="N2" s="401"/>
      <c r="O2" s="401"/>
      <c r="P2" s="401"/>
      <c r="Q2" s="401"/>
      <c r="R2" s="401"/>
    </row>
    <row r="3" spans="2:19" ht="38.25" customHeight="1">
      <c r="B3" s="448" t="str">
        <f>Sheet1!L5</f>
        <v>برای دوره یک ماهه منتهی به 30 آذر ماه 1400</v>
      </c>
      <c r="C3" s="448"/>
      <c r="D3" s="448"/>
      <c r="E3" s="448"/>
      <c r="F3" s="448"/>
      <c r="G3" s="448"/>
      <c r="H3" s="448"/>
      <c r="I3" s="448"/>
      <c r="J3" s="448"/>
      <c r="K3" s="448"/>
      <c r="L3" s="448"/>
      <c r="M3" s="448"/>
      <c r="N3" s="448"/>
      <c r="O3" s="448"/>
      <c r="P3" s="448"/>
      <c r="Q3" s="448"/>
      <c r="R3" s="448"/>
    </row>
    <row r="4" spans="2:19" ht="19.5" customHeight="1">
      <c r="B4" s="449" t="s">
        <v>70</v>
      </c>
      <c r="C4" s="449"/>
      <c r="D4" s="449"/>
      <c r="E4" s="449"/>
      <c r="F4" s="449"/>
      <c r="G4" s="449"/>
      <c r="H4" s="449"/>
      <c r="I4" s="449"/>
      <c r="J4" s="449"/>
      <c r="K4" s="449"/>
      <c r="L4" s="449"/>
      <c r="M4" s="449"/>
      <c r="N4" s="449"/>
      <c r="O4" s="449"/>
      <c r="P4" s="449"/>
      <c r="Q4" s="449"/>
      <c r="R4" s="449"/>
    </row>
    <row r="5" spans="2:19" ht="33.75" customHeight="1" thickBot="1">
      <c r="B5" s="197"/>
      <c r="C5" s="272"/>
      <c r="D5" s="416" t="s">
        <v>126</v>
      </c>
      <c r="E5" s="416"/>
      <c r="F5" s="416"/>
      <c r="G5" s="416"/>
      <c r="H5" s="416"/>
      <c r="I5" s="416"/>
      <c r="J5" s="416"/>
      <c r="K5" s="12"/>
      <c r="L5" s="416" t="s">
        <v>128</v>
      </c>
      <c r="M5" s="416"/>
      <c r="N5" s="416"/>
      <c r="O5" s="416"/>
      <c r="P5" s="416"/>
      <c r="Q5" s="416"/>
      <c r="R5" s="416"/>
    </row>
    <row r="6" spans="2:19" ht="20.25" customHeight="1">
      <c r="B6" s="439" t="s">
        <v>89</v>
      </c>
      <c r="C6" s="442"/>
      <c r="D6" s="400" t="s">
        <v>20</v>
      </c>
      <c r="E6" s="400"/>
      <c r="F6" s="400" t="s">
        <v>17</v>
      </c>
      <c r="G6" s="445"/>
      <c r="H6" s="400" t="s">
        <v>18</v>
      </c>
      <c r="I6" s="445"/>
      <c r="J6" s="400" t="s">
        <v>2</v>
      </c>
      <c r="K6" s="277"/>
      <c r="L6" s="400" t="s">
        <v>20</v>
      </c>
      <c r="M6" s="444"/>
      <c r="N6" s="400" t="s">
        <v>17</v>
      </c>
      <c r="O6" s="445"/>
      <c r="P6" s="444" t="s">
        <v>18</v>
      </c>
      <c r="Q6" s="445"/>
      <c r="R6" s="444" t="s">
        <v>2</v>
      </c>
    </row>
    <row r="7" spans="2:19" ht="20.25" customHeight="1">
      <c r="B7" s="440"/>
      <c r="C7" s="442"/>
      <c r="D7" s="409"/>
      <c r="E7" s="409"/>
      <c r="F7" s="409"/>
      <c r="G7" s="446"/>
      <c r="H7" s="409"/>
      <c r="I7" s="446"/>
      <c r="J7" s="409"/>
      <c r="K7" s="277"/>
      <c r="L7" s="409"/>
      <c r="M7" s="450"/>
      <c r="N7" s="409"/>
      <c r="O7" s="446"/>
      <c r="P7" s="422"/>
      <c r="Q7" s="446"/>
      <c r="R7" s="422"/>
      <c r="S7" s="269"/>
    </row>
    <row r="8" spans="2:19" ht="18.75" thickBot="1">
      <c r="B8" s="441"/>
      <c r="C8" s="443"/>
      <c r="D8" s="276" t="s">
        <v>74</v>
      </c>
      <c r="E8" s="396"/>
      <c r="F8" s="276" t="s">
        <v>72</v>
      </c>
      <c r="G8" s="447"/>
      <c r="H8" s="276" t="s">
        <v>73</v>
      </c>
      <c r="I8" s="447"/>
      <c r="J8" s="397"/>
      <c r="K8" s="275"/>
      <c r="L8" s="276" t="s">
        <v>74</v>
      </c>
      <c r="M8" s="451"/>
      <c r="N8" s="265" t="s">
        <v>72</v>
      </c>
      <c r="O8" s="447"/>
      <c r="P8" s="265" t="s">
        <v>73</v>
      </c>
      <c r="Q8" s="447"/>
      <c r="R8" s="416"/>
    </row>
    <row r="9" spans="2:19" ht="15">
      <c r="B9" s="224"/>
      <c r="C9" s="273"/>
      <c r="D9" s="229" t="s">
        <v>85</v>
      </c>
      <c r="E9" s="226"/>
      <c r="F9" s="229" t="s">
        <v>85</v>
      </c>
      <c r="G9" s="225"/>
      <c r="H9" s="229" t="s">
        <v>85</v>
      </c>
      <c r="I9" s="225"/>
      <c r="J9" s="229" t="s">
        <v>85</v>
      </c>
      <c r="K9" s="199"/>
      <c r="L9" s="229" t="s">
        <v>85</v>
      </c>
      <c r="M9" s="226"/>
      <c r="N9" s="229" t="s">
        <v>85</v>
      </c>
      <c r="O9" s="225"/>
      <c r="P9" s="229" t="s">
        <v>85</v>
      </c>
      <c r="Q9" s="225"/>
      <c r="R9" s="229" t="s">
        <v>85</v>
      </c>
    </row>
    <row r="10" spans="2:19" ht="27.75" customHeight="1">
      <c r="B10" s="230"/>
      <c r="C10" s="273"/>
      <c r="D10" s="334">
        <f>IFERROR(VLOOKUP(B10,'سود سپرده بانکی'!$A$9:$S$17,13,0),0)</f>
        <v>0</v>
      </c>
      <c r="E10" s="334"/>
      <c r="F10" s="334">
        <f>IFERROR(VLOOKUP(B10,'درآمد ناشی از تغییر قیمت اوراق '!B8:R15,9,0),0)</f>
        <v>0</v>
      </c>
      <c r="G10" s="334"/>
      <c r="H10" s="334">
        <f>IFERROR(VLOOKUP(B10,'درآمد ناشی ازفروش'!A8:Q15,9,0),0)</f>
        <v>0</v>
      </c>
      <c r="I10" s="334"/>
      <c r="J10" s="334">
        <f>D10+F10+H10</f>
        <v>0</v>
      </c>
      <c r="K10" s="334"/>
      <c r="L10" s="334">
        <f>IFERROR(VLOOKUP(B10,'سود سپرده بانکی'!$A$9:$S$18,19,0),0)</f>
        <v>0</v>
      </c>
      <c r="M10" s="334"/>
      <c r="N10" s="334">
        <f>IFERROR(VLOOKUP(B10,'درآمد ناشی از تغییر قیمت اوراق '!$B$8:$R$15,17,0),0)</f>
        <v>0</v>
      </c>
      <c r="O10" s="55"/>
      <c r="P10" s="334">
        <f>IFERROR(VLOOKUP(B10,'درآمد ناشی ازفروش'!A8:Q15,17,0),0)</f>
        <v>0</v>
      </c>
      <c r="Q10" s="55"/>
      <c r="R10" s="334">
        <f t="shared" ref="R10" si="0">L10+N10+P10</f>
        <v>0</v>
      </c>
    </row>
    <row r="11" spans="2:19" ht="29.25" customHeight="1" thickBot="1">
      <c r="B11" s="230" t="s">
        <v>2</v>
      </c>
      <c r="D11" s="289">
        <f>SUM(D10)</f>
        <v>0</v>
      </c>
      <c r="E11" s="334"/>
      <c r="F11" s="289">
        <f>SUM(F10)</f>
        <v>0</v>
      </c>
      <c r="G11" s="334"/>
      <c r="H11" s="289">
        <f>SUM(H10)</f>
        <v>0</v>
      </c>
      <c r="I11" s="334"/>
      <c r="J11" s="289">
        <f>SUM(J10)</f>
        <v>0</v>
      </c>
      <c r="K11" s="334"/>
      <c r="L11" s="289">
        <f>SUM(SUM(L10))</f>
        <v>0</v>
      </c>
      <c r="M11" s="334"/>
      <c r="N11" s="289">
        <f>SUM(N10)</f>
        <v>0</v>
      </c>
      <c r="O11" s="55"/>
      <c r="P11" s="289">
        <f>SUM(P10)</f>
        <v>0</v>
      </c>
      <c r="Q11" s="55"/>
      <c r="R11" s="289">
        <f>SUM(R10)</f>
        <v>0</v>
      </c>
    </row>
    <row r="12" spans="2:19" ht="15" thickTop="1">
      <c r="H12" s="201"/>
      <c r="K12" s="95"/>
      <c r="N12" s="201"/>
      <c r="P12" s="201"/>
    </row>
    <row r="13" spans="2:19">
      <c r="F13" s="202"/>
      <c r="L13" s="201"/>
      <c r="N13" s="202"/>
      <c r="O13" s="95"/>
      <c r="P13" s="95"/>
      <c r="Q13" s="95"/>
      <c r="R13" s="146"/>
    </row>
    <row r="14" spans="2:19">
      <c r="F14" s="96"/>
      <c r="L14" s="201"/>
      <c r="N14" s="202"/>
      <c r="O14" s="202"/>
      <c r="P14" s="202"/>
      <c r="Q14" s="95"/>
      <c r="R14" s="202"/>
    </row>
    <row r="15" spans="2:19">
      <c r="D15" s="201"/>
      <c r="E15" s="201"/>
      <c r="F15" s="201"/>
      <c r="G15" s="201"/>
      <c r="H15" s="201"/>
      <c r="I15" s="201"/>
      <c r="J15" s="201"/>
      <c r="N15" s="201"/>
      <c r="R15" s="198"/>
    </row>
    <row r="16" spans="2:19">
      <c r="N16" s="201"/>
    </row>
    <row r="17" spans="6:6">
      <c r="F17" s="201"/>
    </row>
    <row r="33" spans="14:14">
      <c r="N33" s="201"/>
    </row>
  </sheetData>
  <mergeCells count="22">
    <mergeCell ref="B1:R1"/>
    <mergeCell ref="B2:R2"/>
    <mergeCell ref="B3:R3"/>
    <mergeCell ref="D6:D7"/>
    <mergeCell ref="F6:F7"/>
    <mergeCell ref="H6:H7"/>
    <mergeCell ref="L6:L7"/>
    <mergeCell ref="N6:N7"/>
    <mergeCell ref="P6:P7"/>
    <mergeCell ref="B4:R4"/>
    <mergeCell ref="D5:J5"/>
    <mergeCell ref="L5:R5"/>
    <mergeCell ref="M6:M8"/>
    <mergeCell ref="O6:O8"/>
    <mergeCell ref="G6:G8"/>
    <mergeCell ref="I6:I8"/>
    <mergeCell ref="B6:B8"/>
    <mergeCell ref="C6:C8"/>
    <mergeCell ref="E6:E8"/>
    <mergeCell ref="R6:R8"/>
    <mergeCell ref="J6:J8"/>
    <mergeCell ref="Q6:Q8"/>
  </mergeCells>
  <printOptions horizontalCentered="1"/>
  <pageMargins left="0.70866141732283472" right="0.31496062992125984" top="0.6692913385826772" bottom="0.74803149606299213" header="0.31496062992125984" footer="0.31496062992125984"/>
  <pageSetup scale="75" firstPageNumber="29" orientation="landscape" useFirstPageNumber="1" r:id="rId1"/>
  <headerFooter>
    <oddFooter>&amp;C&amp;"B Nazanin,Regular"&amp;12&amp;P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0"/>
    <pageSetUpPr fitToPage="1"/>
  </sheetPr>
  <dimension ref="A1:O21"/>
  <sheetViews>
    <sheetView rightToLeft="1" view="pageBreakPreview" zoomScaleNormal="100" zoomScaleSheetLayoutView="100" workbookViewId="0">
      <selection activeCell="E18" sqref="E18"/>
    </sheetView>
  </sheetViews>
  <sheetFormatPr defaultColWidth="9.140625" defaultRowHeight="15.75"/>
  <cols>
    <col min="1" max="1" width="18.28515625" style="3" customWidth="1"/>
    <col min="2" max="2" width="0.42578125" style="3" customWidth="1"/>
    <col min="3" max="3" width="21" style="3" bestFit="1" customWidth="1"/>
    <col min="4" max="4" width="0.42578125" style="3" customWidth="1"/>
    <col min="5" max="5" width="17.5703125" style="3" customWidth="1"/>
    <col min="6" max="6" width="0.42578125" style="3" customWidth="1"/>
    <col min="7" max="7" width="13.5703125" style="3" customWidth="1"/>
    <col min="8" max="8" width="0.5703125" style="3" customWidth="1"/>
    <col min="9" max="9" width="17.140625" style="3" customWidth="1"/>
    <col min="10" max="10" width="0.7109375" style="3" customWidth="1"/>
    <col min="11" max="11" width="13" style="3" customWidth="1"/>
    <col min="12" max="12" width="0.7109375" style="3" hidden="1" customWidth="1"/>
    <col min="13" max="16384" width="9.140625" style="3"/>
  </cols>
  <sheetData>
    <row r="1" spans="1:15" ht="21">
      <c r="A1" s="382" t="str">
        <f>Sheet1!L4</f>
        <v>صندوق سرمایه‌گذاری اختصاصی بازارگردانی خبرگان اهداف</v>
      </c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</row>
    <row r="2" spans="1:15" ht="21">
      <c r="A2" s="382" t="s">
        <v>66</v>
      </c>
      <c r="B2" s="382"/>
      <c r="C2" s="382"/>
      <c r="D2" s="382"/>
      <c r="E2" s="382"/>
      <c r="F2" s="382"/>
      <c r="G2" s="382"/>
      <c r="H2" s="382"/>
      <c r="I2" s="382"/>
      <c r="J2" s="382"/>
      <c r="K2" s="382"/>
      <c r="L2" s="382"/>
    </row>
    <row r="3" spans="1:15" ht="21">
      <c r="A3" s="382" t="str">
        <f>Sheet1!L5</f>
        <v>برای دوره یک ماهه منتهی به 30 آذر ماه 1400</v>
      </c>
      <c r="B3" s="382"/>
      <c r="C3" s="382"/>
      <c r="D3" s="382"/>
      <c r="E3" s="382"/>
      <c r="F3" s="382"/>
      <c r="G3" s="382"/>
      <c r="H3" s="382"/>
      <c r="I3" s="382"/>
      <c r="J3" s="382"/>
      <c r="K3" s="382"/>
      <c r="L3" s="382"/>
    </row>
    <row r="4" spans="1:15" ht="21">
      <c r="A4" s="205"/>
      <c r="B4" s="205"/>
      <c r="C4" s="205"/>
      <c r="D4" s="205"/>
      <c r="E4" s="205"/>
      <c r="F4" s="205"/>
      <c r="G4" s="205"/>
      <c r="H4" s="205"/>
      <c r="I4" s="205"/>
      <c r="J4" s="205"/>
      <c r="K4" s="205"/>
      <c r="L4" s="205"/>
    </row>
    <row r="5" spans="1:15" ht="21">
      <c r="A5" s="419" t="s">
        <v>75</v>
      </c>
      <c r="B5" s="419"/>
      <c r="C5" s="419"/>
      <c r="D5" s="419"/>
      <c r="E5" s="419"/>
      <c r="F5" s="419"/>
      <c r="G5" s="419"/>
      <c r="H5" s="419"/>
      <c r="I5" s="419"/>
      <c r="J5" s="419"/>
      <c r="K5" s="419"/>
      <c r="L5" s="419"/>
    </row>
    <row r="6" spans="1:15" ht="16.5" thickBot="1">
      <c r="A6" s="1"/>
      <c r="B6" s="1"/>
      <c r="C6" s="1"/>
      <c r="E6" s="1"/>
      <c r="F6" s="1"/>
      <c r="G6" s="1"/>
      <c r="H6" s="18"/>
      <c r="I6" s="1"/>
      <c r="J6" s="1"/>
      <c r="K6" s="1"/>
      <c r="L6" s="1"/>
    </row>
    <row r="7" spans="1:15" ht="35.25" customHeight="1" thickBot="1">
      <c r="A7" s="452" t="s">
        <v>25</v>
      </c>
      <c r="B7" s="452"/>
      <c r="C7" s="452"/>
      <c r="D7" s="19"/>
      <c r="E7" s="453" t="s">
        <v>126</v>
      </c>
      <c r="F7" s="453"/>
      <c r="G7" s="453"/>
      <c r="H7" s="75"/>
      <c r="I7" s="452" t="s">
        <v>128</v>
      </c>
      <c r="J7" s="452"/>
      <c r="K7" s="452"/>
      <c r="L7" s="452"/>
      <c r="M7" s="2"/>
    </row>
    <row r="8" spans="1:15" ht="31.5">
      <c r="A8" s="23" t="s">
        <v>21</v>
      </c>
      <c r="B8" s="19"/>
      <c r="C8" s="44" t="s">
        <v>13</v>
      </c>
      <c r="D8" s="10"/>
      <c r="E8" s="44" t="s">
        <v>22</v>
      </c>
      <c r="F8" s="5"/>
      <c r="G8" s="44" t="s">
        <v>23</v>
      </c>
      <c r="H8" s="73"/>
      <c r="I8" s="44" t="s">
        <v>22</v>
      </c>
      <c r="J8" s="5"/>
      <c r="K8" s="44" t="s">
        <v>23</v>
      </c>
      <c r="L8" s="5"/>
      <c r="M8" s="5"/>
    </row>
    <row r="9" spans="1:15" ht="18.75" thickBot="1">
      <c r="A9" s="22"/>
      <c r="B9" s="25"/>
      <c r="C9" s="22"/>
      <c r="D9" s="44"/>
      <c r="E9" s="7" t="s">
        <v>74</v>
      </c>
      <c r="F9" s="25"/>
      <c r="G9" s="22"/>
      <c r="H9" s="25"/>
      <c r="I9" s="7" t="s">
        <v>74</v>
      </c>
      <c r="J9" s="25"/>
      <c r="K9" s="22"/>
      <c r="L9" s="24"/>
      <c r="M9" s="24"/>
      <c r="N9" s="55"/>
    </row>
    <row r="10" spans="1:15" ht="42.75" customHeight="1">
      <c r="A10" s="97" t="str">
        <f>سپرده!A10</f>
        <v>بانک تجارت کار</v>
      </c>
      <c r="B10" s="249"/>
      <c r="C10" s="251" t="str">
        <f>سپرده!C10</f>
        <v>156385824</v>
      </c>
      <c r="D10" s="173"/>
      <c r="E10" s="251">
        <f>'سود سپرده بانکی'!I9</f>
        <v>2884100299</v>
      </c>
      <c r="F10" s="249"/>
      <c r="G10" s="231">
        <f t="shared" ref="G10:G17" si="0">E10/$E$18</f>
        <v>0.53596887958023931</v>
      </c>
      <c r="H10" s="249"/>
      <c r="I10" s="251">
        <f>'سود سپرده بانکی'!O9</f>
        <v>9083022154</v>
      </c>
      <c r="J10" s="249"/>
      <c r="K10" s="231">
        <f t="shared" ref="K10:K17" si="1">I10/$I$18</f>
        <v>0.56161970620377843</v>
      </c>
      <c r="L10" s="250"/>
      <c r="M10" s="250"/>
      <c r="N10" s="55"/>
    </row>
    <row r="11" spans="1:15" ht="42.75" customHeight="1">
      <c r="A11" s="97" t="str">
        <f>سپرده!A11</f>
        <v>بانک تجارت کار</v>
      </c>
      <c r="B11" s="249"/>
      <c r="C11" s="251" t="str">
        <f>سپرده!C11</f>
        <v>156385859</v>
      </c>
      <c r="D11" s="173"/>
      <c r="E11" s="251">
        <f>'سود سپرده بانکی'!I10</f>
        <v>99215233</v>
      </c>
      <c r="F11" s="249"/>
      <c r="G11" s="231">
        <f t="shared" si="0"/>
        <v>1.8437735083880448E-2</v>
      </c>
      <c r="H11" s="249"/>
      <c r="I11" s="251">
        <f>'سود سپرده بانکی'!O10</f>
        <v>304606530</v>
      </c>
      <c r="J11" s="249"/>
      <c r="K11" s="231">
        <f t="shared" si="1"/>
        <v>1.8834373294026915E-2</v>
      </c>
      <c r="L11" s="250"/>
      <c r="M11" s="250"/>
      <c r="N11" s="55"/>
    </row>
    <row r="12" spans="1:15" ht="42.75" customHeight="1">
      <c r="A12" s="97" t="str">
        <f>سپرده!A12</f>
        <v>بانک تجارت کار</v>
      </c>
      <c r="B12" s="261"/>
      <c r="C12" s="251" t="str">
        <f>سپرده!C12</f>
        <v>156358290</v>
      </c>
      <c r="D12" s="173"/>
      <c r="E12" s="251">
        <f>'سود سپرده بانکی'!I11</f>
        <v>1110178672</v>
      </c>
      <c r="F12" s="261"/>
      <c r="G12" s="231">
        <f t="shared" si="0"/>
        <v>0.20631086206399579</v>
      </c>
      <c r="H12" s="261"/>
      <c r="I12" s="251">
        <f>'سود سپرده بانکی'!O11</f>
        <v>2958266914</v>
      </c>
      <c r="J12" s="261"/>
      <c r="K12" s="231">
        <f t="shared" si="1"/>
        <v>0.18291499975934533</v>
      </c>
      <c r="L12" s="266"/>
      <c r="M12" s="266"/>
      <c r="N12" s="55"/>
    </row>
    <row r="13" spans="1:15" ht="42.75" customHeight="1">
      <c r="A13" s="97" t="str">
        <f>سپرده!A13</f>
        <v>بانک تجارت کار</v>
      </c>
      <c r="B13" s="249"/>
      <c r="C13" s="251" t="str">
        <f>سپرده!C13</f>
        <v>156358371</v>
      </c>
      <c r="D13" s="173"/>
      <c r="E13" s="251">
        <f>'سود سپرده بانکی'!I12</f>
        <v>9393283</v>
      </c>
      <c r="F13" s="249"/>
      <c r="G13" s="231">
        <f t="shared" si="0"/>
        <v>1.7456075875154954E-3</v>
      </c>
      <c r="H13" s="249"/>
      <c r="I13" s="251">
        <f>'سود سپرده بانکی'!O12</f>
        <v>27950746</v>
      </c>
      <c r="J13" s="249"/>
      <c r="K13" s="231">
        <f t="shared" si="1"/>
        <v>1.7282452349610812E-3</v>
      </c>
      <c r="L13" s="250"/>
      <c r="M13" s="250"/>
      <c r="N13" s="55"/>
    </row>
    <row r="14" spans="1:15" ht="42.75" customHeight="1">
      <c r="A14" s="97" t="str">
        <f>سپرده!A14</f>
        <v>بانک تجارت کار</v>
      </c>
      <c r="B14" s="227"/>
      <c r="C14" s="251" t="str">
        <f>سپرده!C14</f>
        <v>156385921</v>
      </c>
      <c r="D14" s="173"/>
      <c r="E14" s="251">
        <f>'سود سپرده بانکی'!I13</f>
        <v>241927404</v>
      </c>
      <c r="F14" s="227"/>
      <c r="G14" s="231">
        <f t="shared" si="0"/>
        <v>4.4958755320192806E-2</v>
      </c>
      <c r="H14" s="227"/>
      <c r="I14" s="251">
        <f>'سود سپرده بانکی'!O13</f>
        <v>1258291856</v>
      </c>
      <c r="J14" s="227"/>
      <c r="K14" s="231">
        <f t="shared" si="1"/>
        <v>7.7802463816970577E-2</v>
      </c>
      <c r="L14" s="228"/>
      <c r="M14" s="228"/>
      <c r="N14" s="55"/>
    </row>
    <row r="15" spans="1:15" ht="42.75" customHeight="1">
      <c r="A15" s="97" t="str">
        <f>سپرده!A15</f>
        <v>بانک تجارت کار</v>
      </c>
      <c r="B15" s="227"/>
      <c r="C15" s="251" t="str">
        <f>سپرده!C15</f>
        <v>156385948</v>
      </c>
      <c r="D15" s="173"/>
      <c r="E15" s="251">
        <f>'سود سپرده بانکی'!I14</f>
        <v>955251437</v>
      </c>
      <c r="F15" s="227"/>
      <c r="G15" s="231">
        <f t="shared" si="0"/>
        <v>0.17751984651290506</v>
      </c>
      <c r="H15" s="227"/>
      <c r="I15" s="251">
        <f>'سود سپرده بانکی'!O14</f>
        <v>2350256879</v>
      </c>
      <c r="J15" s="227"/>
      <c r="K15" s="231">
        <f t="shared" si="1"/>
        <v>0.14532063838533155</v>
      </c>
      <c r="L15" s="228"/>
      <c r="M15" s="228"/>
      <c r="N15" s="55"/>
    </row>
    <row r="16" spans="1:15" ht="42.75" customHeight="1">
      <c r="A16" s="97" t="str">
        <f>سپرده!A16</f>
        <v>بانک تجارت کار</v>
      </c>
      <c r="B16" s="4"/>
      <c r="C16" s="251" t="str">
        <f>سپرده!C16</f>
        <v>156385972</v>
      </c>
      <c r="D16" s="6"/>
      <c r="E16" s="251">
        <f>'سود سپرده بانکی'!I15</f>
        <v>59538074</v>
      </c>
      <c r="F16" s="6"/>
      <c r="G16" s="231">
        <f t="shared" si="0"/>
        <v>1.1064301343892125E-2</v>
      </c>
      <c r="H16" s="6"/>
      <c r="I16" s="251">
        <f>'سود سپرده بانکی'!O15</f>
        <v>169017753</v>
      </c>
      <c r="J16" s="6"/>
      <c r="K16" s="231">
        <f t="shared" si="1"/>
        <v>1.0450673704597329E-2</v>
      </c>
      <c r="L16" s="6"/>
      <c r="M16" s="5"/>
      <c r="N16" s="55"/>
      <c r="O16" s="55"/>
    </row>
    <row r="17" spans="1:15" ht="42.75" customHeight="1">
      <c r="A17" s="97" t="str">
        <f>سپرده!A19</f>
        <v>بانک تجارت کار</v>
      </c>
      <c r="B17" s="4"/>
      <c r="C17" s="251" t="str">
        <f>سپرده!C19</f>
        <v>156386235</v>
      </c>
      <c r="D17" s="6"/>
      <c r="E17" s="251">
        <f>'سود سپرده بانکی'!I16</f>
        <v>21492167</v>
      </c>
      <c r="F17" s="6"/>
      <c r="G17" s="231">
        <f t="shared" si="0"/>
        <v>3.9940125073789582E-3</v>
      </c>
      <c r="H17" s="6"/>
      <c r="I17" s="251">
        <f>'سود سپرده بانکی'!O16</f>
        <v>21492167</v>
      </c>
      <c r="J17" s="6"/>
      <c r="K17" s="231">
        <f t="shared" si="1"/>
        <v>1.3288996009887463E-3</v>
      </c>
      <c r="L17" s="6"/>
      <c r="M17" s="369"/>
      <c r="N17" s="304"/>
      <c r="O17" s="304"/>
    </row>
    <row r="18" spans="1:15" ht="33.75" customHeight="1" thickBot="1">
      <c r="A18" s="4" t="s">
        <v>2</v>
      </c>
      <c r="B18" s="5"/>
      <c r="D18" s="6"/>
      <c r="E18" s="74">
        <f>SUM(E10:E17)</f>
        <v>5381096569</v>
      </c>
      <c r="F18" s="5"/>
      <c r="G18" s="115">
        <f>SUM(G10:G16)</f>
        <v>0.99600598749262104</v>
      </c>
      <c r="H18" s="5"/>
      <c r="I18" s="74">
        <f>SUM(I10:I17)</f>
        <v>16172904999</v>
      </c>
      <c r="J18" s="250"/>
      <c r="K18" s="115">
        <f>SUM(K10:K16)</f>
        <v>0.99867110039901119</v>
      </c>
      <c r="L18" s="5"/>
      <c r="M18" s="5"/>
    </row>
    <row r="19" spans="1:15" ht="18.75" thickTop="1">
      <c r="E19" s="55"/>
    </row>
    <row r="20" spans="1:15">
      <c r="E20" s="82"/>
      <c r="I20" s="79"/>
    </row>
    <row r="21" spans="1:15">
      <c r="I21" s="82"/>
    </row>
  </sheetData>
  <mergeCells count="7">
    <mergeCell ref="A7:C7"/>
    <mergeCell ref="A5:L5"/>
    <mergeCell ref="I7:L7"/>
    <mergeCell ref="A1:L1"/>
    <mergeCell ref="A2:L2"/>
    <mergeCell ref="A3:L3"/>
    <mergeCell ref="E7:G7"/>
  </mergeCells>
  <pageMargins left="0.70866141732283472" right="0.70866141732283472" top="0.74803149606299213" bottom="0.74803149606299213" header="0.31496062992125984" footer="0.31496062992125984"/>
  <pageSetup scale="87" firstPageNumber="33" orientation="portrait" useFirstPageNumber="1" r:id="rId1"/>
  <headerFooter>
    <oddFooter xml:space="preserve">&amp;C&amp;"B Nazanin,Regular"&amp;12 &amp;P&amp;"-,Regular"&amp;11
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0"/>
    <pageSetUpPr fitToPage="1"/>
  </sheetPr>
  <dimension ref="A1:K12"/>
  <sheetViews>
    <sheetView rightToLeft="1" view="pageBreakPreview" zoomScaleNormal="100" zoomScaleSheetLayoutView="100" workbookViewId="0">
      <selection activeCell="A5" sqref="A5:E5"/>
    </sheetView>
  </sheetViews>
  <sheetFormatPr defaultRowHeight="15"/>
  <cols>
    <col min="1" max="1" width="36.28515625" customWidth="1"/>
    <col min="2" max="2" width="0.28515625" customWidth="1"/>
    <col min="3" max="3" width="18.85546875" customWidth="1"/>
    <col min="4" max="4" width="0.42578125" customWidth="1"/>
    <col min="5" max="5" width="22" customWidth="1"/>
    <col min="7" max="7" width="24.7109375" style="106" bestFit="1" customWidth="1"/>
  </cols>
  <sheetData>
    <row r="1" spans="1:11" ht="21">
      <c r="A1" s="382" t="str">
        <f>Sheet1!L4</f>
        <v>صندوق سرمایه‌گذاری اختصاصی بازارگردانی خبرگان اهداف</v>
      </c>
      <c r="B1" s="382"/>
      <c r="C1" s="382"/>
      <c r="D1" s="382"/>
      <c r="E1" s="382"/>
    </row>
    <row r="2" spans="1:11" ht="21">
      <c r="A2" s="382" t="s">
        <v>66</v>
      </c>
      <c r="B2" s="382"/>
      <c r="C2" s="382"/>
      <c r="D2" s="382"/>
      <c r="E2" s="382"/>
    </row>
    <row r="3" spans="1:11" ht="21">
      <c r="A3" s="382" t="str">
        <f>Sheet1!L5</f>
        <v>برای دوره یک ماهه منتهی به 30 آذر ماه 1400</v>
      </c>
      <c r="B3" s="382"/>
      <c r="C3" s="382"/>
      <c r="D3" s="382"/>
      <c r="E3" s="382"/>
    </row>
    <row r="4" spans="1:11" s="253" customFormat="1" ht="21">
      <c r="A4" s="254"/>
      <c r="B4" s="254"/>
      <c r="C4" s="254"/>
      <c r="D4" s="254"/>
      <c r="E4" s="254"/>
      <c r="G4" s="106"/>
    </row>
    <row r="5" spans="1:11" ht="42" customHeight="1">
      <c r="A5" s="408" t="s">
        <v>35</v>
      </c>
      <c r="B5" s="408"/>
      <c r="C5" s="408"/>
      <c r="D5" s="408"/>
      <c r="E5" s="408"/>
    </row>
    <row r="6" spans="1:11" ht="53.25" customHeight="1" thickBot="1">
      <c r="A6" s="8"/>
      <c r="B6" s="2"/>
      <c r="C6" s="20" t="s">
        <v>126</v>
      </c>
      <c r="D6" s="5"/>
      <c r="E6" s="20" t="s">
        <v>128</v>
      </c>
    </row>
    <row r="7" spans="1:11" ht="16.5" customHeight="1">
      <c r="A7" s="456" t="s">
        <v>36</v>
      </c>
      <c r="B7" s="458"/>
      <c r="C7" s="454" t="s">
        <v>6</v>
      </c>
      <c r="D7" s="11"/>
      <c r="E7" s="454" t="s">
        <v>6</v>
      </c>
      <c r="H7" s="55"/>
    </row>
    <row r="8" spans="1:11" ht="15.75">
      <c r="A8" s="457"/>
      <c r="B8" s="459"/>
      <c r="C8" s="455"/>
      <c r="D8" s="6"/>
      <c r="E8" s="455"/>
      <c r="G8" s="107"/>
    </row>
    <row r="9" spans="1:11" s="175" customFormat="1" ht="15.75">
      <c r="A9" s="174"/>
      <c r="B9" s="172"/>
      <c r="C9" s="173" t="s">
        <v>85</v>
      </c>
      <c r="D9" s="6"/>
      <c r="E9" s="173" t="s">
        <v>85</v>
      </c>
      <c r="G9" s="107"/>
    </row>
    <row r="10" spans="1:11" ht="32.25" customHeight="1">
      <c r="A10" s="54" t="s">
        <v>36</v>
      </c>
      <c r="B10" s="145"/>
      <c r="C10" s="365">
        <v>72629455</v>
      </c>
      <c r="D10" s="55"/>
      <c r="E10" s="364">
        <v>18314045247</v>
      </c>
      <c r="G10" s="107"/>
    </row>
    <row r="11" spans="1:11" ht="29.25" customHeight="1" thickBot="1">
      <c r="A11" s="54" t="s">
        <v>2</v>
      </c>
      <c r="B11" s="12"/>
      <c r="C11" s="363">
        <f>SUM(C10)</f>
        <v>72629455</v>
      </c>
      <c r="D11" s="12"/>
      <c r="E11" s="363">
        <f>SUM(E10:E10)</f>
        <v>18314045247</v>
      </c>
      <c r="K11" s="50"/>
    </row>
    <row r="12" spans="1:11" ht="15.75" thickTop="1"/>
  </sheetData>
  <mergeCells count="8">
    <mergeCell ref="A1:E1"/>
    <mergeCell ref="A2:E2"/>
    <mergeCell ref="A3:E3"/>
    <mergeCell ref="E7:E8"/>
    <mergeCell ref="C7:C8"/>
    <mergeCell ref="A5:E5"/>
    <mergeCell ref="A7:A8"/>
    <mergeCell ref="B7:B8"/>
  </mergeCells>
  <printOptions horizontalCentered="1"/>
  <pageMargins left="0.59055118110236227" right="0.94488188976377963" top="0.74803149606299213" bottom="0.74803149606299213" header="0.31496062992125984" footer="0.31496062992125984"/>
  <pageSetup firstPageNumber="34" orientation="portrait" useFirstPageNumber="1" r:id="rId1"/>
  <headerFooter>
    <oddFooter>&amp;C&amp;"B Nazanin,Regular"&amp;12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AA32"/>
  <sheetViews>
    <sheetView rightToLeft="1" view="pageBreakPreview" zoomScaleNormal="100" zoomScaleSheetLayoutView="100" workbookViewId="0">
      <selection activeCell="G18" sqref="G18"/>
    </sheetView>
  </sheetViews>
  <sheetFormatPr defaultColWidth="9.140625" defaultRowHeight="15.75"/>
  <cols>
    <col min="1" max="1" width="9.7109375" style="3" customWidth="1"/>
    <col min="2" max="2" width="0.42578125" style="3" customWidth="1"/>
    <col min="3" max="3" width="14.42578125" style="87" bestFit="1" customWidth="1"/>
    <col min="4" max="4" width="0.42578125" style="116" customWidth="1"/>
    <col min="5" max="5" width="19.140625" style="49" customWidth="1"/>
    <col min="6" max="6" width="0.5703125" style="116" customWidth="1"/>
    <col min="7" max="7" width="19.7109375" style="119" bestFit="1" customWidth="1"/>
    <col min="8" max="8" width="0.5703125" style="116" customWidth="1"/>
    <col min="9" max="9" width="14.7109375" style="116" bestFit="1" customWidth="1"/>
    <col min="10" max="10" width="0.42578125" style="182" customWidth="1"/>
    <col min="11" max="11" width="18.7109375" style="117" bestFit="1" customWidth="1"/>
    <col min="12" max="12" width="0.28515625" style="117" customWidth="1"/>
    <col min="13" max="13" width="13.42578125" style="117" bestFit="1" customWidth="1"/>
    <col min="14" max="14" width="0.28515625" style="117" customWidth="1"/>
    <col min="15" max="15" width="18.42578125" style="117" bestFit="1" customWidth="1"/>
    <col min="16" max="16" width="0.42578125" style="116" customWidth="1"/>
    <col min="17" max="17" width="14.42578125" style="117" bestFit="1" customWidth="1"/>
    <col min="18" max="18" width="0.42578125" style="116" customWidth="1"/>
    <col min="19" max="19" width="9.140625" style="116" bestFit="1" customWidth="1"/>
    <col min="20" max="20" width="0.5703125" style="116" customWidth="1"/>
    <col min="21" max="21" width="19.28515625" style="117" customWidth="1"/>
    <col min="22" max="22" width="0.5703125" style="116" customWidth="1"/>
    <col min="23" max="23" width="19.7109375" style="116" customWidth="1"/>
    <col min="24" max="24" width="0.5703125" style="116" customWidth="1"/>
    <col min="25" max="25" width="6.5703125" style="116" customWidth="1"/>
    <col min="26" max="26" width="8.28515625" style="116" bestFit="1" customWidth="1"/>
    <col min="27" max="27" width="21.85546875" style="3" bestFit="1" customWidth="1"/>
    <col min="28" max="16384" width="9.140625" style="3"/>
  </cols>
  <sheetData>
    <row r="1" spans="1:27" ht="22.5" customHeight="1">
      <c r="A1" s="382" t="str">
        <f>Sheet1!L4</f>
        <v>صندوق سرمایه‌گذاری اختصاصی بازارگردانی خبرگان اهداف</v>
      </c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  <c r="N1" s="382"/>
      <c r="O1" s="382"/>
      <c r="P1" s="382"/>
      <c r="Q1" s="382"/>
      <c r="R1" s="382"/>
      <c r="S1" s="382"/>
      <c r="T1" s="382"/>
      <c r="U1" s="382"/>
      <c r="V1" s="382"/>
      <c r="W1" s="382"/>
      <c r="X1" s="382"/>
      <c r="Y1" s="382"/>
      <c r="Z1" s="182"/>
    </row>
    <row r="2" spans="1:27" ht="22.5" customHeight="1">
      <c r="A2" s="382" t="s">
        <v>60</v>
      </c>
      <c r="B2" s="382"/>
      <c r="C2" s="382"/>
      <c r="D2" s="382"/>
      <c r="E2" s="382"/>
      <c r="F2" s="382"/>
      <c r="G2" s="382"/>
      <c r="H2" s="382"/>
      <c r="I2" s="382"/>
      <c r="J2" s="382"/>
      <c r="K2" s="382"/>
      <c r="L2" s="382"/>
      <c r="M2" s="382"/>
      <c r="N2" s="382"/>
      <c r="O2" s="382"/>
      <c r="P2" s="382"/>
      <c r="Q2" s="382"/>
      <c r="R2" s="382"/>
      <c r="S2" s="382"/>
      <c r="T2" s="382"/>
      <c r="U2" s="382"/>
      <c r="V2" s="382"/>
      <c r="W2" s="382"/>
      <c r="X2" s="382"/>
      <c r="Y2" s="382"/>
      <c r="Z2" s="116" t="s">
        <v>69</v>
      </c>
      <c r="AA2" s="347">
        <v>13360544084238</v>
      </c>
    </row>
    <row r="3" spans="1:27" ht="22.5" customHeight="1">
      <c r="A3" s="382" t="str">
        <f>Sheet1!L5</f>
        <v>برای دوره یک ماهه منتهی به 30 آذر ماه 1400</v>
      </c>
      <c r="B3" s="382"/>
      <c r="C3" s="382"/>
      <c r="D3" s="382"/>
      <c r="E3" s="382"/>
      <c r="F3" s="382"/>
      <c r="G3" s="38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  <c r="U3" s="382"/>
      <c r="V3" s="382"/>
      <c r="W3" s="382"/>
      <c r="X3" s="382"/>
      <c r="Y3" s="382"/>
    </row>
    <row r="4" spans="1:27" ht="19.5" customHeight="1">
      <c r="A4" s="391" t="s">
        <v>33</v>
      </c>
      <c r="B4" s="391"/>
      <c r="C4" s="391"/>
      <c r="D4" s="391"/>
      <c r="E4" s="391"/>
      <c r="F4" s="391"/>
      <c r="G4" s="391"/>
      <c r="H4" s="391"/>
      <c r="I4" s="391"/>
      <c r="J4" s="391"/>
      <c r="K4" s="391"/>
      <c r="L4" s="391"/>
      <c r="M4" s="391"/>
      <c r="N4" s="391"/>
      <c r="O4" s="391"/>
      <c r="P4" s="391"/>
      <c r="Q4" s="391"/>
      <c r="R4" s="391"/>
      <c r="S4" s="391"/>
      <c r="T4" s="391"/>
      <c r="U4" s="391"/>
      <c r="V4" s="391"/>
      <c r="W4" s="391"/>
      <c r="X4" s="391"/>
      <c r="Y4" s="391"/>
    </row>
    <row r="5" spans="1:27" ht="24">
      <c r="A5" s="391" t="s">
        <v>115</v>
      </c>
      <c r="B5" s="391"/>
      <c r="C5" s="391"/>
      <c r="D5" s="391"/>
      <c r="E5" s="391"/>
      <c r="F5" s="391"/>
      <c r="G5" s="391"/>
      <c r="H5" s="391"/>
      <c r="I5" s="391"/>
      <c r="J5" s="391"/>
      <c r="K5" s="391"/>
      <c r="L5" s="391"/>
      <c r="M5" s="391"/>
      <c r="N5" s="391"/>
      <c r="O5" s="391"/>
      <c r="P5" s="391"/>
      <c r="Q5" s="391"/>
      <c r="R5" s="391"/>
      <c r="S5" s="391"/>
      <c r="T5" s="391"/>
      <c r="U5" s="391"/>
      <c r="V5" s="391"/>
      <c r="W5" s="391"/>
      <c r="X5" s="391"/>
      <c r="Y5" s="391"/>
    </row>
    <row r="6" spans="1:27" ht="12" customHeight="1"/>
    <row r="7" spans="1:27" ht="18.75" customHeight="1" thickBot="1">
      <c r="A7" s="209"/>
      <c r="B7" s="13"/>
      <c r="C7" s="375" t="s">
        <v>120</v>
      </c>
      <c r="D7" s="375"/>
      <c r="E7" s="375"/>
      <c r="F7" s="375"/>
      <c r="G7" s="375"/>
      <c r="H7" s="237"/>
      <c r="I7" s="392" t="s">
        <v>11</v>
      </c>
      <c r="J7" s="392"/>
      <c r="K7" s="392"/>
      <c r="L7" s="392"/>
      <c r="M7" s="392"/>
      <c r="N7" s="392"/>
      <c r="O7" s="392"/>
      <c r="P7" s="113"/>
      <c r="Q7" s="375" t="s">
        <v>125</v>
      </c>
      <c r="R7" s="375"/>
      <c r="S7" s="375"/>
      <c r="T7" s="375"/>
      <c r="U7" s="375"/>
      <c r="V7" s="375"/>
      <c r="W7" s="375"/>
      <c r="X7" s="375"/>
      <c r="Y7" s="375"/>
      <c r="AA7" s="79"/>
    </row>
    <row r="8" spans="1:27" ht="17.25" customHeight="1">
      <c r="A8" s="376" t="s">
        <v>1</v>
      </c>
      <c r="B8" s="238"/>
      <c r="C8" s="389" t="s">
        <v>3</v>
      </c>
      <c r="D8" s="376"/>
      <c r="E8" s="387" t="s">
        <v>0</v>
      </c>
      <c r="F8" s="376"/>
      <c r="G8" s="378" t="s">
        <v>28</v>
      </c>
      <c r="H8" s="239"/>
      <c r="I8" s="383" t="s">
        <v>4</v>
      </c>
      <c r="J8" s="383"/>
      <c r="K8" s="383"/>
      <c r="L8" s="240"/>
      <c r="M8" s="384" t="s">
        <v>5</v>
      </c>
      <c r="N8" s="384"/>
      <c r="O8" s="384"/>
      <c r="P8" s="32"/>
      <c r="Q8" s="385" t="s">
        <v>3</v>
      </c>
      <c r="R8" s="376"/>
      <c r="S8" s="380" t="s">
        <v>37</v>
      </c>
      <c r="T8" s="212"/>
      <c r="U8" s="385" t="s">
        <v>0</v>
      </c>
      <c r="V8" s="376"/>
      <c r="W8" s="380" t="s">
        <v>28</v>
      </c>
      <c r="X8" s="239"/>
      <c r="Y8" s="380" t="s">
        <v>31</v>
      </c>
      <c r="AA8" s="79"/>
    </row>
    <row r="9" spans="1:27" ht="32.25" customHeight="1" thickBot="1">
      <c r="A9" s="381"/>
      <c r="B9" s="238"/>
      <c r="C9" s="390"/>
      <c r="D9" s="377"/>
      <c r="E9" s="388"/>
      <c r="F9" s="377"/>
      <c r="G9" s="379"/>
      <c r="H9" s="239"/>
      <c r="I9" s="34" t="s">
        <v>3</v>
      </c>
      <c r="J9" s="34"/>
      <c r="K9" s="71" t="s">
        <v>0</v>
      </c>
      <c r="L9" s="241"/>
      <c r="M9" s="71" t="s">
        <v>3</v>
      </c>
      <c r="N9" s="71"/>
      <c r="O9" s="71" t="s">
        <v>59</v>
      </c>
      <c r="P9" s="32"/>
      <c r="Q9" s="386"/>
      <c r="R9" s="376"/>
      <c r="S9" s="381"/>
      <c r="T9" s="212"/>
      <c r="U9" s="386"/>
      <c r="V9" s="376"/>
      <c r="W9" s="381"/>
      <c r="X9" s="239"/>
      <c r="Y9" s="381"/>
    </row>
    <row r="10" spans="1:27" ht="15.75" customHeight="1">
      <c r="A10" s="166"/>
      <c r="B10" s="14"/>
      <c r="C10" s="169"/>
      <c r="D10" s="170"/>
      <c r="E10" s="168" t="s">
        <v>85</v>
      </c>
      <c r="F10" s="170"/>
      <c r="G10" s="168" t="s">
        <v>85</v>
      </c>
      <c r="H10" s="168"/>
      <c r="I10" s="178"/>
      <c r="J10" s="178"/>
      <c r="K10" s="168" t="s">
        <v>85</v>
      </c>
      <c r="L10" s="81"/>
      <c r="M10" s="81"/>
      <c r="N10" s="81"/>
      <c r="O10" s="168" t="s">
        <v>85</v>
      </c>
      <c r="P10" s="167"/>
      <c r="Q10" s="179"/>
      <c r="R10" s="166"/>
      <c r="S10" s="168" t="s">
        <v>85</v>
      </c>
      <c r="T10" s="166"/>
      <c r="U10" s="168" t="s">
        <v>85</v>
      </c>
      <c r="V10" s="166"/>
      <c r="W10" s="168" t="s">
        <v>85</v>
      </c>
      <c r="X10" s="168"/>
      <c r="Y10" s="166"/>
      <c r="Z10" s="167"/>
    </row>
    <row r="11" spans="1:27" ht="42" customHeight="1">
      <c r="A11" s="287" t="s">
        <v>91</v>
      </c>
      <c r="B11" s="14"/>
      <c r="C11" s="359">
        <v>1585924077</v>
      </c>
      <c r="D11" s="55"/>
      <c r="E11" s="55">
        <v>10791457203175</v>
      </c>
      <c r="F11" s="55"/>
      <c r="G11" s="55">
        <v>9516236242082.3906</v>
      </c>
      <c r="H11" s="55"/>
      <c r="I11" s="55">
        <v>81406444</v>
      </c>
      <c r="J11" s="55"/>
      <c r="K11" s="55">
        <v>467623941544</v>
      </c>
      <c r="L11" s="55"/>
      <c r="M11" s="55">
        <v>-24123194</v>
      </c>
      <c r="N11" s="55"/>
      <c r="O11" s="55">
        <v>143188829695</v>
      </c>
      <c r="P11" s="55"/>
      <c r="Q11" s="55">
        <f>C11+I11+M11</f>
        <v>1643207327</v>
      </c>
      <c r="R11" s="55"/>
      <c r="S11" s="55">
        <v>5640</v>
      </c>
      <c r="T11" s="55"/>
      <c r="U11" s="55">
        <v>11095511455554</v>
      </c>
      <c r="V11" s="55"/>
      <c r="W11" s="55">
        <v>9260645880393.5508</v>
      </c>
      <c r="X11" s="210"/>
      <c r="Y11" s="297">
        <f t="shared" ref="Y11:Y17" si="0">W11/$AA$2</f>
        <v>0.6931338890097094</v>
      </c>
      <c r="Z11" s="151"/>
      <c r="AA11" s="362"/>
    </row>
    <row r="12" spans="1:27" ht="43.5" customHeight="1">
      <c r="A12" s="287" t="s">
        <v>92</v>
      </c>
      <c r="B12" s="14"/>
      <c r="C12" s="359">
        <v>2534899</v>
      </c>
      <c r="D12" s="55"/>
      <c r="E12" s="304">
        <v>396291321455</v>
      </c>
      <c r="F12" s="55"/>
      <c r="G12" s="304">
        <v>459709174807.172</v>
      </c>
      <c r="H12" s="55"/>
      <c r="I12" s="304">
        <v>89332</v>
      </c>
      <c r="J12" s="55"/>
      <c r="K12" s="304">
        <v>15303086102</v>
      </c>
      <c r="L12" s="55"/>
      <c r="M12" s="304">
        <v>-207485</v>
      </c>
      <c r="N12" s="55"/>
      <c r="O12" s="304">
        <v>35953377429</v>
      </c>
      <c r="P12" s="55"/>
      <c r="Q12" s="304">
        <f t="shared" ref="Q12:Q17" si="1">C12+I12+M12</f>
        <v>2416746</v>
      </c>
      <c r="R12" s="55"/>
      <c r="S12" s="304">
        <v>173009</v>
      </c>
      <c r="T12" s="258"/>
      <c r="U12" s="304">
        <v>379089759278</v>
      </c>
      <c r="V12" s="304"/>
      <c r="W12" s="304">
        <v>417801038419.37701</v>
      </c>
      <c r="X12" s="210"/>
      <c r="Y12" s="297">
        <f t="shared" si="0"/>
        <v>3.1271259297910976E-2</v>
      </c>
      <c r="Z12" s="182"/>
      <c r="AA12" s="362"/>
    </row>
    <row r="13" spans="1:27" ht="46.5" customHeight="1">
      <c r="A13" s="287" t="s">
        <v>121</v>
      </c>
      <c r="B13" s="14"/>
      <c r="C13" s="359">
        <v>245936</v>
      </c>
      <c r="D13" s="55"/>
      <c r="E13" s="304">
        <v>30148117069</v>
      </c>
      <c r="F13" s="55"/>
      <c r="G13" s="304">
        <v>29392573997.698601</v>
      </c>
      <c r="H13" s="55"/>
      <c r="I13" s="304">
        <v>2560346</v>
      </c>
      <c r="J13" s="55"/>
      <c r="K13" s="304">
        <v>307962764492</v>
      </c>
      <c r="L13" s="55"/>
      <c r="M13" s="304">
        <v>-160373</v>
      </c>
      <c r="N13" s="55"/>
      <c r="O13" s="304">
        <v>18927749828</v>
      </c>
      <c r="P13" s="55"/>
      <c r="Q13" s="304">
        <f t="shared" si="1"/>
        <v>2645909</v>
      </c>
      <c r="R13" s="55">
        <v>0</v>
      </c>
      <c r="S13" s="304">
        <v>121460</v>
      </c>
      <c r="T13" s="258"/>
      <c r="U13" s="304">
        <v>318951639093</v>
      </c>
      <c r="V13" s="304"/>
      <c r="W13" s="304">
        <v>321127864338.57397</v>
      </c>
      <c r="X13" s="210"/>
      <c r="Y13" s="354">
        <f t="shared" si="0"/>
        <v>2.4035537947696466E-2</v>
      </c>
      <c r="Z13" s="182"/>
      <c r="AA13" s="362"/>
    </row>
    <row r="14" spans="1:27" ht="47.25" customHeight="1">
      <c r="A14" s="287" t="s">
        <v>93</v>
      </c>
      <c r="B14" s="14"/>
      <c r="C14" s="359">
        <v>5425510</v>
      </c>
      <c r="D14" s="55"/>
      <c r="E14" s="304">
        <v>277085938723</v>
      </c>
      <c r="F14" s="55"/>
      <c r="G14" s="304">
        <v>290369466960.14398</v>
      </c>
      <c r="H14" s="55"/>
      <c r="I14" s="304">
        <v>2040629</v>
      </c>
      <c r="J14" s="304"/>
      <c r="K14" s="304">
        <v>103757073869</v>
      </c>
      <c r="L14" s="55"/>
      <c r="M14" s="304">
        <v>-158710</v>
      </c>
      <c r="N14" s="55"/>
      <c r="O14" s="304">
        <v>8132471917</v>
      </c>
      <c r="P14" s="55"/>
      <c r="Q14" s="304">
        <f t="shared" si="1"/>
        <v>7307429</v>
      </c>
      <c r="R14" s="55">
        <v>0</v>
      </c>
      <c r="S14" s="304">
        <v>50150</v>
      </c>
      <c r="T14" s="258"/>
      <c r="U14" s="304">
        <v>372725712399</v>
      </c>
      <c r="V14" s="304"/>
      <c r="W14" s="304">
        <v>366189049001.09399</v>
      </c>
      <c r="X14" s="210"/>
      <c r="Y14" s="297">
        <f t="shared" si="0"/>
        <v>2.740824375805943E-2</v>
      </c>
      <c r="Z14" s="182"/>
      <c r="AA14" s="362"/>
    </row>
    <row r="15" spans="1:27" ht="53.25" customHeight="1">
      <c r="A15" s="287" t="s">
        <v>94</v>
      </c>
      <c r="B15" s="14"/>
      <c r="C15" s="359">
        <v>27465301</v>
      </c>
      <c r="D15" s="304"/>
      <c r="E15" s="304">
        <v>440445454197</v>
      </c>
      <c r="F15" s="304"/>
      <c r="G15" s="304">
        <v>388887535850.47101</v>
      </c>
      <c r="H15" s="304"/>
      <c r="I15" s="304">
        <v>11854428</v>
      </c>
      <c r="J15" s="304"/>
      <c r="K15" s="304">
        <v>160054636210</v>
      </c>
      <c r="L15" s="304"/>
      <c r="M15" s="366">
        <v>-1287812</v>
      </c>
      <c r="N15" s="366"/>
      <c r="O15" s="366">
        <v>16777745614</v>
      </c>
      <c r="P15" s="304"/>
      <c r="Q15" s="304">
        <f t="shared" si="1"/>
        <v>38031917</v>
      </c>
      <c r="R15" s="304">
        <v>0</v>
      </c>
      <c r="S15" s="304">
        <v>13320</v>
      </c>
      <c r="T15" s="334"/>
      <c r="U15" s="304">
        <v>580764829353</v>
      </c>
      <c r="V15" s="304"/>
      <c r="W15" s="304">
        <v>506200129737.82599</v>
      </c>
      <c r="X15" s="210"/>
      <c r="Y15" s="297">
        <f t="shared" si="0"/>
        <v>3.7887688296692326E-2</v>
      </c>
      <c r="Z15" s="182"/>
      <c r="AA15" s="362"/>
    </row>
    <row r="16" spans="1:27" ht="64.5" customHeight="1">
      <c r="A16" s="287" t="s">
        <v>95</v>
      </c>
      <c r="B16" s="14"/>
      <c r="C16" s="359">
        <v>183971385</v>
      </c>
      <c r="D16" s="334"/>
      <c r="E16" s="304">
        <v>895313405312</v>
      </c>
      <c r="F16" s="334"/>
      <c r="G16" s="304">
        <v>853897627541.67297</v>
      </c>
      <c r="H16" s="55"/>
      <c r="I16" s="304">
        <v>13338626</v>
      </c>
      <c r="J16" s="55"/>
      <c r="K16" s="304">
        <v>57791454931</v>
      </c>
      <c r="L16" s="55"/>
      <c r="M16" s="304">
        <v>-8453626</v>
      </c>
      <c r="N16" s="55"/>
      <c r="O16" s="304">
        <v>37263808654</v>
      </c>
      <c r="P16" s="55"/>
      <c r="Q16" s="304">
        <f t="shared" si="1"/>
        <v>188856385</v>
      </c>
      <c r="R16" s="55"/>
      <c r="S16" s="304">
        <v>4257</v>
      </c>
      <c r="T16" s="334"/>
      <c r="U16" s="304">
        <v>912086010367</v>
      </c>
      <c r="V16" s="304"/>
      <c r="W16" s="304">
        <v>803350620105.48206</v>
      </c>
      <c r="X16" s="210"/>
      <c r="Y16" s="297">
        <f t="shared" si="0"/>
        <v>6.012858571031017E-2</v>
      </c>
      <c r="Z16" s="182"/>
      <c r="AA16" s="362"/>
    </row>
    <row r="17" spans="1:27" ht="64.5" customHeight="1">
      <c r="A17" s="287" t="s">
        <v>96</v>
      </c>
      <c r="B17" s="14"/>
      <c r="C17" s="370">
        <v>10724760</v>
      </c>
      <c r="D17" s="366"/>
      <c r="E17" s="366">
        <v>38615776815</v>
      </c>
      <c r="F17" s="334"/>
      <c r="G17" s="366">
        <v>38108262249.614403</v>
      </c>
      <c r="H17" s="304"/>
      <c r="I17" s="304">
        <v>46948997</v>
      </c>
      <c r="J17" s="304"/>
      <c r="K17" s="304">
        <v>157369012144</v>
      </c>
      <c r="L17" s="304"/>
      <c r="M17" s="304">
        <v>-21646162</v>
      </c>
      <c r="N17" s="304"/>
      <c r="O17" s="304">
        <v>74011749772</v>
      </c>
      <c r="P17" s="304"/>
      <c r="Q17" s="304">
        <f t="shared" si="1"/>
        <v>36027595</v>
      </c>
      <c r="R17" s="304"/>
      <c r="S17" s="304">
        <v>3278</v>
      </c>
      <c r="T17" s="334"/>
      <c r="U17" s="304">
        <v>121050143994</v>
      </c>
      <c r="V17" s="304"/>
      <c r="W17" s="304">
        <v>118008701580.12801</v>
      </c>
      <c r="X17" s="210"/>
      <c r="Y17" s="297">
        <f t="shared" si="0"/>
        <v>8.8326269376520286E-3</v>
      </c>
      <c r="Z17" s="182"/>
      <c r="AA17" s="362"/>
    </row>
    <row r="18" spans="1:27" ht="73.5" customHeight="1" thickBot="1">
      <c r="A18" s="260" t="s">
        <v>80</v>
      </c>
      <c r="B18" s="118"/>
      <c r="C18" s="92">
        <f>SUM(C11:C17)</f>
        <v>1816291868</v>
      </c>
      <c r="D18" s="366"/>
      <c r="E18" s="306">
        <f t="shared" ref="E18:W18" si="2">SUM(E11:E17)</f>
        <v>12869357216746</v>
      </c>
      <c r="F18" s="334"/>
      <c r="G18" s="306">
        <f t="shared" si="2"/>
        <v>11576600883489.166</v>
      </c>
      <c r="H18" s="304"/>
      <c r="I18" s="306">
        <f t="shared" si="2"/>
        <v>158238802</v>
      </c>
      <c r="J18" s="304"/>
      <c r="K18" s="306">
        <f t="shared" si="2"/>
        <v>1269861969292</v>
      </c>
      <c r="L18" s="304"/>
      <c r="M18" s="306">
        <f t="shared" si="2"/>
        <v>-56037362</v>
      </c>
      <c r="N18" s="304"/>
      <c r="O18" s="306">
        <f t="shared" si="2"/>
        <v>334255732909</v>
      </c>
      <c r="P18" s="304"/>
      <c r="Q18" s="306">
        <f t="shared" si="2"/>
        <v>1918493308</v>
      </c>
      <c r="R18" s="304"/>
      <c r="S18" s="306">
        <f t="shared" si="2"/>
        <v>371114</v>
      </c>
      <c r="T18" s="334"/>
      <c r="U18" s="306">
        <f t="shared" si="2"/>
        <v>13780179550038</v>
      </c>
      <c r="V18" s="304"/>
      <c r="W18" s="306">
        <f t="shared" si="2"/>
        <v>11793323283576.033</v>
      </c>
      <c r="X18" s="210"/>
      <c r="Y18" s="298">
        <f>SUM(Y11:Y17)</f>
        <v>0.88269783095803078</v>
      </c>
      <c r="Z18" s="182"/>
    </row>
    <row r="19" spans="1:27" ht="42.75" customHeight="1" thickTop="1">
      <c r="B19" s="118"/>
      <c r="D19" s="366"/>
      <c r="E19" s="288"/>
      <c r="F19" s="334"/>
      <c r="H19" s="304"/>
      <c r="I19" s="55"/>
      <c r="J19" s="304"/>
      <c r="L19" s="304"/>
      <c r="N19" s="304"/>
      <c r="P19" s="304"/>
      <c r="Q19" s="152"/>
      <c r="R19" s="304"/>
      <c r="T19" s="334"/>
      <c r="U19" s="152"/>
      <c r="V19" s="304"/>
      <c r="W19" s="156"/>
      <c r="X19" s="210"/>
      <c r="AA19" s="82"/>
    </row>
    <row r="20" spans="1:27" ht="17.25" customHeight="1">
      <c r="D20" s="366"/>
      <c r="E20" s="286"/>
      <c r="F20" s="334"/>
      <c r="G20" s="348"/>
      <c r="H20" s="304"/>
      <c r="I20" s="156"/>
      <c r="J20" s="304"/>
      <c r="K20" s="148"/>
      <c r="M20" s="152"/>
      <c r="N20" s="152"/>
      <c r="O20" s="152"/>
      <c r="Q20" s="285"/>
      <c r="R20" s="304"/>
      <c r="T20" s="334"/>
      <c r="U20" s="148"/>
      <c r="W20" s="348"/>
      <c r="X20" s="210"/>
    </row>
    <row r="21" spans="1:27" ht="18">
      <c r="D21" s="366"/>
      <c r="E21" s="285"/>
      <c r="F21" s="138"/>
      <c r="G21" s="293"/>
      <c r="H21" s="304"/>
      <c r="I21" s="121"/>
      <c r="J21" s="121"/>
      <c r="K21" s="119"/>
      <c r="L21" s="119"/>
      <c r="M21" s="122"/>
      <c r="N21" s="122"/>
      <c r="O21" s="122"/>
      <c r="P21" s="139"/>
      <c r="Q21" s="87"/>
      <c r="R21" s="139"/>
      <c r="S21" s="139"/>
      <c r="T21" s="121"/>
      <c r="U21" s="138"/>
      <c r="V21" s="139"/>
      <c r="W21" s="349"/>
    </row>
    <row r="22" spans="1:27" ht="18">
      <c r="A22" s="21"/>
      <c r="B22" s="292"/>
      <c r="D22" s="366"/>
      <c r="E22" s="292"/>
      <c r="F22" s="292"/>
      <c r="G22" s="292"/>
      <c r="H22" s="292"/>
      <c r="I22" s="292"/>
      <c r="J22" s="292"/>
      <c r="K22" s="292"/>
      <c r="L22" s="292"/>
      <c r="M22" s="292"/>
      <c r="N22" s="292"/>
      <c r="O22" s="292"/>
      <c r="P22" s="292"/>
      <c r="Q22" s="292"/>
      <c r="R22" s="292"/>
      <c r="S22" s="292"/>
      <c r="T22" s="292"/>
      <c r="U22" s="292"/>
      <c r="V22" s="292"/>
      <c r="W22" s="292"/>
      <c r="X22" s="292"/>
      <c r="Y22" s="292"/>
    </row>
    <row r="23" spans="1:27" ht="18">
      <c r="A23" s="21"/>
      <c r="B23" s="292"/>
      <c r="C23" s="292"/>
      <c r="D23" s="366"/>
      <c r="E23" s="292"/>
      <c r="F23" s="292"/>
      <c r="G23" s="292"/>
      <c r="H23" s="292"/>
      <c r="I23" s="292"/>
      <c r="J23" s="292"/>
      <c r="K23" s="292"/>
      <c r="L23" s="292"/>
      <c r="M23" s="292"/>
      <c r="N23" s="292"/>
      <c r="O23" s="292"/>
      <c r="P23" s="292"/>
      <c r="Q23" s="292"/>
      <c r="R23" s="292"/>
      <c r="S23" s="292"/>
      <c r="T23" s="292"/>
      <c r="U23" s="292"/>
      <c r="V23" s="292"/>
      <c r="W23" s="292"/>
      <c r="X23" s="21"/>
      <c r="Y23" s="21"/>
    </row>
    <row r="24" spans="1:27" ht="18">
      <c r="A24" s="21"/>
      <c r="B24" s="21"/>
      <c r="C24" s="21"/>
      <c r="D24" s="366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</row>
    <row r="25" spans="1:27" ht="18">
      <c r="D25" s="366"/>
      <c r="G25" s="148"/>
      <c r="I25" s="156"/>
      <c r="J25" s="156"/>
      <c r="K25" s="144"/>
      <c r="L25" s="80"/>
      <c r="M25" s="149"/>
      <c r="N25" s="149"/>
      <c r="O25" s="148"/>
      <c r="P25" s="17"/>
      <c r="Q25" s="80"/>
      <c r="R25" s="17"/>
      <c r="S25" s="143"/>
      <c r="U25" s="144"/>
      <c r="V25" s="17"/>
      <c r="W25" s="148"/>
    </row>
    <row r="26" spans="1:27" ht="18">
      <c r="D26" s="366"/>
      <c r="I26" s="148"/>
      <c r="J26" s="148"/>
      <c r="K26" s="80"/>
      <c r="L26" s="80"/>
      <c r="M26" s="140"/>
      <c r="N26" s="140"/>
      <c r="O26" s="148"/>
      <c r="P26" s="17"/>
      <c r="Q26" s="80"/>
      <c r="R26" s="17"/>
      <c r="S26" s="143"/>
      <c r="U26" s="144"/>
      <c r="V26" s="17"/>
      <c r="W26" s="17"/>
    </row>
    <row r="27" spans="1:27">
      <c r="K27" s="80"/>
      <c r="L27" s="80"/>
      <c r="M27" s="80"/>
      <c r="N27" s="80"/>
      <c r="O27" s="148"/>
      <c r="P27" s="17"/>
      <c r="Q27" s="80"/>
      <c r="R27" s="17"/>
      <c r="S27" s="17"/>
      <c r="U27" s="80"/>
      <c r="V27" s="17"/>
      <c r="W27" s="17"/>
    </row>
    <row r="28" spans="1:27">
      <c r="K28" s="80"/>
      <c r="L28" s="80"/>
      <c r="M28" s="149"/>
      <c r="N28" s="149"/>
      <c r="O28" s="80"/>
      <c r="P28" s="17"/>
      <c r="Q28" s="80"/>
      <c r="R28" s="17"/>
      <c r="S28" s="17"/>
    </row>
    <row r="29" spans="1:27">
      <c r="K29" s="80"/>
      <c r="L29" s="80"/>
      <c r="M29" s="149"/>
      <c r="N29" s="149"/>
      <c r="O29" s="140"/>
    </row>
    <row r="30" spans="1:27">
      <c r="M30" s="148"/>
      <c r="N30" s="148"/>
    </row>
    <row r="31" spans="1:27">
      <c r="M31" s="152"/>
      <c r="N31" s="152"/>
    </row>
    <row r="32" spans="1:27">
      <c r="M32" s="120"/>
      <c r="N32" s="120"/>
    </row>
  </sheetData>
  <mergeCells count="23">
    <mergeCell ref="A1:Y1"/>
    <mergeCell ref="A2:Y2"/>
    <mergeCell ref="A3:Y3"/>
    <mergeCell ref="A8:A9"/>
    <mergeCell ref="I8:K8"/>
    <mergeCell ref="M8:O8"/>
    <mergeCell ref="R8:R9"/>
    <mergeCell ref="V8:V9"/>
    <mergeCell ref="U8:U9"/>
    <mergeCell ref="Q8:Q9"/>
    <mergeCell ref="E8:E9"/>
    <mergeCell ref="C8:C9"/>
    <mergeCell ref="D8:D9"/>
    <mergeCell ref="A5:Y5"/>
    <mergeCell ref="A4:Y4"/>
    <mergeCell ref="I7:O7"/>
    <mergeCell ref="C7:G7"/>
    <mergeCell ref="Q7:Y7"/>
    <mergeCell ref="F8:F9"/>
    <mergeCell ref="G8:G9"/>
    <mergeCell ref="W8:W9"/>
    <mergeCell ref="S8:S9"/>
    <mergeCell ref="Y8:Y9"/>
  </mergeCells>
  <printOptions horizontalCentered="1"/>
  <pageMargins left="0.47244094488188981" right="0.43307086614173229" top="0.39370078740157483" bottom="0.19685039370078741" header="0.31496062992125984" footer="0.19685039370078741"/>
  <pageSetup paperSize="9" scale="67" orientation="landscape" useFirstPageNumber="1" r:id="rId1"/>
  <headerFooter>
    <oddFooter>&amp;C&amp;"B Nazanin,Bold"&amp;P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0A070-4A06-4333-ABA8-60ED3BD962F0}">
  <sheetPr>
    <tabColor theme="0"/>
  </sheetPr>
  <dimension ref="A1:Z125"/>
  <sheetViews>
    <sheetView rightToLeft="1" view="pageBreakPreview" zoomScaleNormal="100" zoomScaleSheetLayoutView="100" workbookViewId="0">
      <selection activeCell="U8" sqref="U8"/>
    </sheetView>
  </sheetViews>
  <sheetFormatPr defaultRowHeight="15"/>
  <cols>
    <col min="1" max="1" width="19.7109375" customWidth="1"/>
    <col min="2" max="2" width="0.7109375" customWidth="1"/>
    <col min="4" max="4" width="0.7109375" customWidth="1"/>
    <col min="5" max="5" width="14.7109375" customWidth="1"/>
    <col min="6" max="6" width="0.7109375" customWidth="1"/>
    <col min="7" max="7" width="15.28515625" bestFit="1" customWidth="1"/>
    <col min="8" max="8" width="0.7109375" customWidth="1"/>
    <col min="9" max="9" width="12" bestFit="1" customWidth="1"/>
    <col min="10" max="10" width="0.7109375" customWidth="1"/>
    <col min="11" max="11" width="12.28515625" bestFit="1" customWidth="1"/>
    <col min="12" max="12" width="0.7109375" customWidth="1"/>
    <col min="14" max="14" width="0.5703125" customWidth="1"/>
    <col min="15" max="15" width="9.140625" customWidth="1"/>
    <col min="16" max="16" width="0.42578125" customWidth="1"/>
    <col min="18" max="18" width="0.42578125" customWidth="1"/>
    <col min="19" max="19" width="12.7109375" customWidth="1"/>
    <col min="20" max="20" width="0.42578125" customWidth="1"/>
    <col min="21" max="21" width="13.28515625" bestFit="1" customWidth="1"/>
    <col min="22" max="22" width="0.42578125" customWidth="1"/>
    <col min="23" max="23" width="15.28515625" bestFit="1" customWidth="1"/>
    <col min="24" max="24" width="0.5703125" customWidth="1"/>
  </cols>
  <sheetData>
    <row r="1" spans="1:26" ht="24">
      <c r="A1" s="407" t="str">
        <f>Sheet1!L4</f>
        <v>صندوق سرمایه‌گذاری اختصاصی بازارگردانی خبرگان اهداف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407"/>
      <c r="S1" s="407"/>
      <c r="T1" s="407"/>
      <c r="U1" s="407"/>
      <c r="V1" s="407"/>
      <c r="W1" s="407"/>
      <c r="X1" s="382"/>
      <c r="Y1" s="382"/>
      <c r="Z1" s="333"/>
    </row>
    <row r="2" spans="1:26" ht="24">
      <c r="A2" s="407" t="s">
        <v>60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407"/>
      <c r="S2" s="407"/>
      <c r="T2" s="407"/>
      <c r="U2" s="407"/>
      <c r="V2" s="407"/>
      <c r="W2" s="407"/>
      <c r="X2" s="382"/>
      <c r="Y2" s="382"/>
      <c r="Z2" s="333"/>
    </row>
    <row r="3" spans="1:26" ht="24">
      <c r="A3" s="407" t="str">
        <f>Sheet1!L5</f>
        <v>برای دوره یک ماهه منتهی به 30 آذر ماه 1400</v>
      </c>
      <c r="B3" s="407"/>
      <c r="C3" s="407"/>
      <c r="D3" s="407"/>
      <c r="E3" s="407"/>
      <c r="F3" s="407"/>
      <c r="G3" s="407"/>
      <c r="H3" s="407"/>
      <c r="I3" s="407"/>
      <c r="J3" s="407"/>
      <c r="K3" s="407"/>
      <c r="L3" s="407"/>
      <c r="M3" s="407"/>
      <c r="N3" s="407"/>
      <c r="O3" s="407"/>
      <c r="P3" s="407"/>
      <c r="Q3" s="407"/>
      <c r="R3" s="407"/>
      <c r="S3" s="407"/>
      <c r="T3" s="407"/>
      <c r="U3" s="407"/>
      <c r="V3" s="407"/>
      <c r="W3" s="407"/>
      <c r="X3" s="382"/>
      <c r="Y3" s="382"/>
      <c r="Z3" s="333"/>
    </row>
    <row r="4" spans="1:26" ht="31.5" customHeight="1">
      <c r="A4" s="402" t="s">
        <v>86</v>
      </c>
      <c r="B4" s="402"/>
      <c r="C4" s="402"/>
      <c r="D4" s="402"/>
      <c r="E4" s="402"/>
      <c r="F4" s="402"/>
      <c r="G4" s="402"/>
      <c r="H4" s="402"/>
      <c r="I4" s="402"/>
      <c r="J4" s="402"/>
      <c r="K4" s="402"/>
      <c r="L4" s="402"/>
      <c r="M4" s="402"/>
      <c r="N4" s="402"/>
      <c r="O4" s="402"/>
      <c r="P4" s="402"/>
      <c r="Q4" s="402"/>
      <c r="R4" s="402"/>
      <c r="S4" s="402"/>
      <c r="T4" s="402"/>
      <c r="U4" s="402"/>
      <c r="V4" s="402"/>
      <c r="W4" s="402"/>
      <c r="X4" s="402"/>
      <c r="Y4" s="402"/>
      <c r="Z4" s="342"/>
    </row>
    <row r="5" spans="1:26" ht="19.5">
      <c r="A5" s="313"/>
      <c r="B5" s="313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</row>
    <row r="6" spans="1:26" ht="20.25" thickBot="1">
      <c r="A6" s="397" t="s">
        <v>26</v>
      </c>
      <c r="B6" s="397"/>
      <c r="C6" s="397"/>
      <c r="D6" s="397"/>
      <c r="E6" s="397"/>
      <c r="F6" s="397"/>
      <c r="G6" s="397"/>
      <c r="H6" s="397"/>
      <c r="I6" s="397"/>
      <c r="J6" s="397"/>
      <c r="K6" s="397"/>
      <c r="L6" s="397"/>
      <c r="M6" s="397"/>
      <c r="N6" s="315"/>
      <c r="O6" s="396"/>
      <c r="P6" s="396"/>
      <c r="Q6" s="396"/>
      <c r="R6" s="396"/>
      <c r="S6" s="396"/>
      <c r="T6" s="314"/>
      <c r="U6" s="401"/>
      <c r="V6" s="401"/>
      <c r="W6" s="401"/>
      <c r="X6" s="401"/>
      <c r="Y6" s="401"/>
      <c r="Z6" s="401"/>
    </row>
    <row r="7" spans="1:26" ht="21">
      <c r="A7" s="396" t="s">
        <v>27</v>
      </c>
      <c r="B7" s="315"/>
      <c r="C7" s="395" t="s">
        <v>10</v>
      </c>
      <c r="D7" s="315"/>
      <c r="E7" s="393" t="s">
        <v>9</v>
      </c>
      <c r="F7" s="314"/>
      <c r="G7" s="400" t="s">
        <v>38</v>
      </c>
      <c r="H7" s="315"/>
      <c r="I7" s="395" t="s">
        <v>30</v>
      </c>
      <c r="J7" s="315"/>
      <c r="K7" s="393" t="s">
        <v>8</v>
      </c>
      <c r="L7" s="395"/>
      <c r="M7" s="393" t="s">
        <v>7</v>
      </c>
      <c r="N7" s="315"/>
      <c r="O7" s="404"/>
      <c r="P7" s="396"/>
      <c r="Q7" s="396"/>
      <c r="R7" s="396"/>
      <c r="S7" s="329"/>
      <c r="T7" s="315"/>
      <c r="U7" s="403"/>
      <c r="V7" s="403"/>
      <c r="W7" s="403"/>
      <c r="X7" s="317"/>
      <c r="Y7" s="403"/>
      <c r="Z7" s="403"/>
    </row>
    <row r="8" spans="1:26" ht="35.25" customHeight="1" thickBot="1">
      <c r="A8" s="397"/>
      <c r="B8" s="315"/>
      <c r="C8" s="394"/>
      <c r="D8" s="315"/>
      <c r="E8" s="394"/>
      <c r="F8" s="330"/>
      <c r="G8" s="397"/>
      <c r="H8" s="315"/>
      <c r="I8" s="394"/>
      <c r="J8" s="315"/>
      <c r="K8" s="394"/>
      <c r="L8" s="393"/>
      <c r="M8" s="394"/>
      <c r="N8" s="315"/>
      <c r="O8" s="404"/>
      <c r="P8" s="396"/>
      <c r="Q8" s="396"/>
      <c r="R8" s="396"/>
      <c r="S8" s="329"/>
      <c r="T8" s="315"/>
      <c r="U8" s="317"/>
      <c r="V8" s="317"/>
      <c r="W8" s="314"/>
      <c r="X8" s="317"/>
      <c r="Y8" s="317"/>
      <c r="Z8" s="317"/>
    </row>
    <row r="9" spans="1:26" ht="32.25" customHeight="1">
      <c r="A9" s="305"/>
      <c r="B9" s="308"/>
      <c r="C9" s="303"/>
      <c r="D9" s="308"/>
      <c r="E9" s="303"/>
      <c r="F9" s="303"/>
      <c r="G9" s="308"/>
      <c r="H9" s="308"/>
      <c r="I9" s="303"/>
      <c r="J9" s="308"/>
      <c r="K9" s="332"/>
      <c r="L9" s="332"/>
      <c r="M9" s="332"/>
      <c r="N9" s="315"/>
      <c r="O9" s="300"/>
      <c r="P9" s="315"/>
      <c r="Q9" s="315"/>
      <c r="R9" s="315"/>
      <c r="S9" s="329"/>
      <c r="T9" s="315"/>
      <c r="U9" s="317"/>
      <c r="V9" s="317"/>
      <c r="W9" s="314"/>
      <c r="X9" s="317"/>
      <c r="Y9" s="317"/>
      <c r="Z9" s="317"/>
    </row>
    <row r="10" spans="1:26" ht="21">
      <c r="A10" s="315"/>
      <c r="B10" s="315"/>
      <c r="C10" s="314"/>
      <c r="D10" s="315"/>
      <c r="E10" s="314"/>
      <c r="F10" s="314"/>
      <c r="G10" s="315"/>
      <c r="H10" s="315"/>
      <c r="I10" s="314"/>
      <c r="J10" s="315"/>
      <c r="K10" s="314"/>
      <c r="L10" s="314"/>
      <c r="M10" s="314"/>
      <c r="N10" s="315"/>
      <c r="O10" s="300"/>
      <c r="P10" s="315"/>
      <c r="Q10" s="315"/>
      <c r="R10" s="315"/>
      <c r="S10" s="329"/>
      <c r="T10" s="315"/>
      <c r="U10" s="317"/>
      <c r="V10" s="317"/>
      <c r="W10" s="314"/>
      <c r="X10" s="317"/>
      <c r="Y10" s="317"/>
    </row>
    <row r="11" spans="1:26" ht="20.25" customHeight="1" thickBot="1">
      <c r="A11" s="321"/>
      <c r="B11" s="315"/>
      <c r="C11" s="315"/>
      <c r="D11" s="315"/>
      <c r="E11" s="397" t="s">
        <v>120</v>
      </c>
      <c r="F11" s="397"/>
      <c r="G11" s="397"/>
      <c r="H11" s="315"/>
      <c r="I11" s="397" t="s">
        <v>11</v>
      </c>
      <c r="J11" s="397"/>
      <c r="K11" s="397"/>
      <c r="L11" s="397"/>
      <c r="M11" s="397"/>
      <c r="N11" s="397"/>
      <c r="O11" s="397"/>
      <c r="P11" s="311"/>
      <c r="Q11" s="397" t="s">
        <v>125</v>
      </c>
      <c r="R11" s="397"/>
      <c r="S11" s="397"/>
      <c r="T11" s="397"/>
      <c r="U11" s="397"/>
      <c r="V11" s="397"/>
      <c r="W11" s="397"/>
      <c r="X11" s="397"/>
      <c r="Y11" s="397"/>
    </row>
    <row r="12" spans="1:26" ht="19.5" customHeight="1">
      <c r="A12" s="396" t="s">
        <v>27</v>
      </c>
      <c r="B12" s="315"/>
      <c r="C12" s="398" t="s">
        <v>3</v>
      </c>
      <c r="D12" s="400"/>
      <c r="E12" s="400" t="s">
        <v>0</v>
      </c>
      <c r="F12" s="331"/>
      <c r="G12" s="400" t="s">
        <v>28</v>
      </c>
      <c r="H12" s="315"/>
      <c r="I12" s="403" t="s">
        <v>4</v>
      </c>
      <c r="J12" s="403"/>
      <c r="K12" s="403"/>
      <c r="L12" s="403" t="s">
        <v>5</v>
      </c>
      <c r="M12" s="403"/>
      <c r="N12" s="403"/>
      <c r="O12" s="403"/>
      <c r="P12" s="315"/>
      <c r="Q12" s="396" t="s">
        <v>3</v>
      </c>
      <c r="R12" s="315"/>
      <c r="S12" s="396" t="s">
        <v>39</v>
      </c>
      <c r="T12" s="315"/>
      <c r="U12" s="396" t="s">
        <v>0</v>
      </c>
      <c r="V12" s="315"/>
      <c r="W12" s="404" t="s">
        <v>28</v>
      </c>
      <c r="X12" s="315"/>
      <c r="Y12" s="405" t="s">
        <v>79</v>
      </c>
    </row>
    <row r="13" spans="1:26" ht="20.25" thickBot="1">
      <c r="A13" s="397"/>
      <c r="B13" s="315"/>
      <c r="C13" s="399"/>
      <c r="D13" s="396"/>
      <c r="E13" s="397"/>
      <c r="F13" s="323"/>
      <c r="G13" s="397"/>
      <c r="H13" s="315"/>
      <c r="I13" s="312" t="s">
        <v>3</v>
      </c>
      <c r="J13" s="314"/>
      <c r="K13" s="312" t="s">
        <v>0</v>
      </c>
      <c r="L13" s="317"/>
      <c r="M13" s="312" t="s">
        <v>3</v>
      </c>
      <c r="N13" s="317"/>
      <c r="O13" s="322" t="s">
        <v>59</v>
      </c>
      <c r="P13" s="315"/>
      <c r="Q13" s="397"/>
      <c r="R13" s="315"/>
      <c r="S13" s="397"/>
      <c r="T13" s="315"/>
      <c r="U13" s="397"/>
      <c r="V13" s="323"/>
      <c r="W13" s="399"/>
      <c r="X13" s="315"/>
      <c r="Y13" s="406"/>
    </row>
    <row r="14" spans="1:26" ht="19.5">
      <c r="A14" s="315"/>
      <c r="B14" s="315"/>
      <c r="C14" s="300"/>
      <c r="D14" s="315"/>
      <c r="E14" s="308" t="s">
        <v>85</v>
      </c>
      <c r="F14" s="308"/>
      <c r="G14" s="308" t="s">
        <v>85</v>
      </c>
      <c r="H14" s="308"/>
      <c r="I14" s="302"/>
      <c r="J14" s="303"/>
      <c r="K14" s="308" t="s">
        <v>85</v>
      </c>
      <c r="L14" s="302"/>
      <c r="M14" s="302"/>
      <c r="N14" s="302"/>
      <c r="O14" s="308" t="s">
        <v>85</v>
      </c>
      <c r="P14" s="308"/>
      <c r="Q14" s="308"/>
      <c r="R14" s="308"/>
      <c r="S14" s="308" t="s">
        <v>85</v>
      </c>
      <c r="T14" s="308"/>
      <c r="U14" s="308" t="s">
        <v>85</v>
      </c>
      <c r="V14" s="308"/>
      <c r="W14" s="308" t="s">
        <v>85</v>
      </c>
      <c r="X14" s="315"/>
      <c r="Y14" s="327"/>
    </row>
    <row r="15" spans="1:26" ht="22.5" customHeight="1">
      <c r="A15" s="343"/>
      <c r="B15" s="335"/>
      <c r="C15" s="345">
        <v>0</v>
      </c>
      <c r="D15" s="345">
        <v>0</v>
      </c>
      <c r="E15" s="345">
        <v>0</v>
      </c>
      <c r="F15" s="345">
        <v>0</v>
      </c>
      <c r="G15" s="345">
        <v>0</v>
      </c>
      <c r="H15" s="344"/>
      <c r="I15" s="345">
        <v>0</v>
      </c>
      <c r="J15" s="303"/>
      <c r="K15" s="345">
        <v>0</v>
      </c>
      <c r="L15" s="344">
        <v>0</v>
      </c>
      <c r="M15" s="345">
        <v>0</v>
      </c>
      <c r="N15" s="345">
        <v>0</v>
      </c>
      <c r="O15" s="345">
        <v>0</v>
      </c>
      <c r="P15" s="344"/>
      <c r="Q15" s="345">
        <f>C15+I15-M15</f>
        <v>0</v>
      </c>
      <c r="R15" s="344"/>
      <c r="S15" s="345">
        <v>0</v>
      </c>
      <c r="T15" s="344"/>
      <c r="U15" s="345">
        <v>0</v>
      </c>
      <c r="V15" s="344"/>
      <c r="W15" s="345">
        <v>0</v>
      </c>
      <c r="X15" s="346"/>
      <c r="Y15" s="336">
        <f>W15/'[1] سهام'!$Y$2</f>
        <v>0</v>
      </c>
    </row>
    <row r="16" spans="1:26" ht="34.5" customHeight="1" thickBot="1">
      <c r="A16" s="321" t="s">
        <v>2</v>
      </c>
      <c r="B16" s="315"/>
      <c r="C16" s="351">
        <f>SUM(C15)</f>
        <v>0</v>
      </c>
      <c r="D16" s="352"/>
      <c r="E16" s="351">
        <f>SUM(E15)</f>
        <v>0</v>
      </c>
      <c r="F16" s="345"/>
      <c r="G16" s="351">
        <f>SUM(G15)</f>
        <v>0</v>
      </c>
      <c r="H16" s="345"/>
      <c r="I16" s="351">
        <f>SUM(I15)</f>
        <v>0</v>
      </c>
      <c r="J16" s="353"/>
      <c r="K16" s="351">
        <f>SUM(K15)</f>
        <v>0</v>
      </c>
      <c r="L16" s="345">
        <v>0</v>
      </c>
      <c r="M16" s="351">
        <f>SUM(M15)</f>
        <v>0</v>
      </c>
      <c r="N16" s="345">
        <v>0</v>
      </c>
      <c r="O16" s="351">
        <f>SUM(O15)</f>
        <v>0</v>
      </c>
      <c r="P16" s="345" t="e">
        <f>SUM(#REF!)</f>
        <v>#REF!</v>
      </c>
      <c r="Q16" s="351">
        <f>SUM(Q15)</f>
        <v>0</v>
      </c>
      <c r="R16" s="344" t="e">
        <f>SUM(#REF!)</f>
        <v>#REF!</v>
      </c>
      <c r="S16" s="344"/>
      <c r="T16" s="344" t="e">
        <f>SUM(#REF!)</f>
        <v>#REF!</v>
      </c>
      <c r="U16" s="351">
        <f>SUM(U15)</f>
        <v>0</v>
      </c>
      <c r="V16" s="345" t="e">
        <f>SUM(#REF!)</f>
        <v>#REF!</v>
      </c>
      <c r="W16" s="351">
        <f>SUM(W15)</f>
        <v>0</v>
      </c>
      <c r="X16" s="324"/>
      <c r="Y16" s="328">
        <f>SUM(Y15)</f>
        <v>0</v>
      </c>
    </row>
    <row r="17" spans="1:14" ht="18.75" thickTop="1">
      <c r="F17" s="344"/>
      <c r="H17" s="344"/>
      <c r="J17" s="303"/>
      <c r="L17" s="344">
        <v>0</v>
      </c>
      <c r="N17" s="345">
        <v>0</v>
      </c>
    </row>
    <row r="18" spans="1:14" ht="18">
      <c r="F18" s="344"/>
      <c r="H18" s="344"/>
      <c r="J18" s="303"/>
      <c r="L18" s="344">
        <v>0</v>
      </c>
      <c r="N18" s="345">
        <v>0</v>
      </c>
    </row>
    <row r="19" spans="1:14" ht="18">
      <c r="H19" s="344"/>
      <c r="J19" s="303"/>
      <c r="L19" s="344">
        <v>0</v>
      </c>
    </row>
    <row r="20" spans="1:14" ht="18">
      <c r="H20" s="344"/>
      <c r="J20" s="303"/>
    </row>
    <row r="29" spans="1:14" ht="19.5">
      <c r="A29" s="307"/>
      <c r="B29" s="316"/>
      <c r="C29" s="310"/>
      <c r="D29" s="310"/>
      <c r="E29" s="310"/>
      <c r="F29" s="310"/>
      <c r="G29" s="310"/>
      <c r="H29" s="310"/>
      <c r="I29" s="316"/>
      <c r="J29" s="310"/>
    </row>
    <row r="30" spans="1:14" ht="19.5">
      <c r="A30" s="307"/>
      <c r="B30" s="316"/>
      <c r="C30" s="310"/>
      <c r="D30" s="310"/>
      <c r="E30" s="310"/>
      <c r="F30" s="310"/>
      <c r="G30" s="310"/>
      <c r="H30" s="310"/>
      <c r="I30" s="316"/>
      <c r="J30" s="310"/>
    </row>
    <row r="31" spans="1:14" ht="19.5">
      <c r="A31" s="307"/>
      <c r="B31" s="316"/>
      <c r="C31" s="310"/>
      <c r="D31" s="310"/>
      <c r="E31" s="310"/>
      <c r="F31" s="310"/>
      <c r="G31" s="310"/>
      <c r="H31" s="310"/>
      <c r="I31" s="316"/>
      <c r="J31" s="310"/>
    </row>
    <row r="32" spans="1:14" ht="19.5">
      <c r="A32" s="307"/>
      <c r="B32" s="316"/>
      <c r="C32" s="310"/>
      <c r="D32" s="310"/>
      <c r="E32" s="310"/>
      <c r="F32" s="310"/>
      <c r="G32" s="310"/>
      <c r="H32" s="310"/>
      <c r="I32" s="316"/>
      <c r="J32" s="310"/>
    </row>
    <row r="33" spans="1:10" ht="19.5">
      <c r="A33" s="307"/>
      <c r="B33" s="316"/>
      <c r="C33" s="310"/>
      <c r="D33" s="310"/>
      <c r="E33" s="310"/>
      <c r="F33" s="310"/>
      <c r="G33" s="310"/>
      <c r="H33" s="310"/>
      <c r="I33" s="316"/>
      <c r="J33" s="310"/>
    </row>
    <row r="34" spans="1:10" ht="19.5">
      <c r="A34" s="307"/>
      <c r="B34" s="316"/>
      <c r="C34" s="310"/>
      <c r="D34" s="310"/>
      <c r="E34" s="310"/>
      <c r="F34" s="310"/>
      <c r="G34" s="310"/>
      <c r="H34" s="310"/>
      <c r="I34" s="316"/>
      <c r="J34" s="310"/>
    </row>
    <row r="35" spans="1:10" ht="19.5">
      <c r="A35" s="307"/>
      <c r="B35" s="316"/>
      <c r="C35" s="310"/>
      <c r="D35" s="310"/>
      <c r="E35" s="310"/>
      <c r="F35" s="310"/>
      <c r="G35" s="310"/>
      <c r="H35" s="310"/>
      <c r="I35" s="316"/>
      <c r="J35" s="310"/>
    </row>
    <row r="36" spans="1:10" ht="19.5">
      <c r="A36" s="307"/>
      <c r="B36" s="316"/>
      <c r="C36" s="310"/>
      <c r="D36" s="310"/>
      <c r="E36" s="310"/>
      <c r="F36" s="310"/>
      <c r="G36" s="310"/>
      <c r="H36" s="310"/>
      <c r="I36" s="316"/>
      <c r="J36" s="310"/>
    </row>
    <row r="37" spans="1:10" ht="19.5">
      <c r="A37" s="307"/>
      <c r="B37" s="316"/>
      <c r="C37" s="310"/>
      <c r="D37" s="310"/>
      <c r="E37" s="310"/>
      <c r="F37" s="310"/>
      <c r="G37" s="310"/>
      <c r="H37" s="310"/>
      <c r="I37" s="316"/>
      <c r="J37" s="310"/>
    </row>
    <row r="38" spans="1:10" ht="19.5">
      <c r="A38" s="307"/>
      <c r="B38" s="316"/>
      <c r="C38" s="310"/>
      <c r="D38" s="310"/>
      <c r="E38" s="310"/>
      <c r="F38" s="310"/>
      <c r="G38" s="310"/>
      <c r="H38" s="310"/>
      <c r="I38" s="316"/>
      <c r="J38" s="310"/>
    </row>
    <row r="39" spans="1:10" ht="19.5">
      <c r="A39" s="307"/>
      <c r="B39" s="316"/>
      <c r="C39" s="310"/>
      <c r="D39" s="310"/>
      <c r="E39" s="310"/>
      <c r="F39" s="310"/>
      <c r="G39" s="310"/>
      <c r="H39" s="310"/>
      <c r="I39" s="316"/>
      <c r="J39" s="310"/>
    </row>
    <row r="40" spans="1:10" ht="19.5">
      <c r="A40" s="307"/>
      <c r="B40" s="316"/>
      <c r="C40" s="310"/>
      <c r="D40" s="310"/>
      <c r="E40" s="310"/>
      <c r="F40" s="310"/>
      <c r="G40" s="310"/>
      <c r="H40" s="310"/>
      <c r="I40" s="316"/>
      <c r="J40" s="310"/>
    </row>
    <row r="41" spans="1:10" ht="19.5">
      <c r="A41" s="307"/>
      <c r="B41" s="316"/>
      <c r="C41" s="310"/>
      <c r="D41" s="310"/>
      <c r="E41" s="310"/>
      <c r="F41" s="310"/>
      <c r="G41" s="310"/>
      <c r="H41" s="310"/>
      <c r="I41" s="316"/>
      <c r="J41" s="310"/>
    </row>
    <row r="42" spans="1:10" ht="19.5">
      <c r="A42" s="307"/>
      <c r="B42" s="316"/>
      <c r="C42" s="310"/>
      <c r="D42" s="310"/>
      <c r="E42" s="310"/>
      <c r="F42" s="310"/>
      <c r="G42" s="310"/>
      <c r="H42" s="310"/>
      <c r="I42" s="316"/>
      <c r="J42" s="310"/>
    </row>
    <row r="43" spans="1:10" ht="19.5">
      <c r="A43" s="307"/>
      <c r="B43" s="316"/>
      <c r="C43" s="310"/>
      <c r="D43" s="310"/>
      <c r="E43" s="310"/>
      <c r="F43" s="310"/>
      <c r="G43" s="310"/>
      <c r="H43" s="310"/>
      <c r="I43" s="316"/>
      <c r="J43" s="310"/>
    </row>
    <row r="44" spans="1:10" ht="19.5">
      <c r="A44" s="307"/>
      <c r="B44" s="316"/>
      <c r="C44" s="310"/>
      <c r="D44" s="310"/>
      <c r="E44" s="310"/>
      <c r="F44" s="310"/>
      <c r="G44" s="310"/>
      <c r="H44" s="310"/>
      <c r="I44" s="316"/>
      <c r="J44" s="310"/>
    </row>
    <row r="45" spans="1:10" ht="19.5">
      <c r="A45" s="307"/>
      <c r="B45" s="316"/>
      <c r="C45" s="310"/>
      <c r="D45" s="310"/>
      <c r="E45" s="310"/>
      <c r="F45" s="310"/>
      <c r="G45" s="310"/>
      <c r="H45" s="310"/>
      <c r="I45" s="316"/>
      <c r="J45" s="310"/>
    </row>
    <row r="46" spans="1:10" ht="19.5">
      <c r="A46" s="307"/>
      <c r="B46" s="316"/>
      <c r="C46" s="310"/>
      <c r="D46" s="310"/>
      <c r="E46" s="310"/>
      <c r="F46" s="310"/>
      <c r="G46" s="310"/>
      <c r="H46" s="310"/>
      <c r="I46" s="316"/>
      <c r="J46" s="310"/>
    </row>
    <row r="47" spans="1:10" ht="19.5">
      <c r="A47" s="307"/>
      <c r="B47" s="316"/>
      <c r="C47" s="310"/>
      <c r="D47" s="310"/>
      <c r="E47" s="310"/>
      <c r="F47" s="310"/>
      <c r="G47" s="310"/>
      <c r="H47" s="310"/>
      <c r="I47" s="316"/>
      <c r="J47" s="310"/>
    </row>
    <row r="48" spans="1:10" ht="19.5">
      <c r="A48" s="307"/>
      <c r="B48" s="316"/>
      <c r="C48" s="310"/>
      <c r="D48" s="310"/>
      <c r="E48" s="310"/>
      <c r="F48" s="310"/>
      <c r="G48" s="310"/>
      <c r="H48" s="310"/>
      <c r="I48" s="316"/>
      <c r="J48" s="310"/>
    </row>
    <row r="49" spans="1:10" ht="19.5">
      <c r="A49" s="307"/>
      <c r="B49" s="316"/>
      <c r="C49" s="310"/>
      <c r="D49" s="310"/>
      <c r="E49" s="310"/>
      <c r="F49" s="310"/>
      <c r="G49" s="310"/>
      <c r="H49" s="310"/>
      <c r="I49" s="316"/>
      <c r="J49" s="310"/>
    </row>
    <row r="50" spans="1:10" ht="19.5">
      <c r="A50" s="307"/>
      <c r="B50" s="316"/>
      <c r="C50" s="310"/>
      <c r="D50" s="310"/>
      <c r="E50" s="310"/>
      <c r="F50" s="310"/>
      <c r="G50" s="310"/>
      <c r="H50" s="310"/>
      <c r="I50" s="316"/>
      <c r="J50" s="310"/>
    </row>
    <row r="51" spans="1:10" ht="19.5">
      <c r="A51" s="307"/>
      <c r="B51" s="316"/>
      <c r="C51" s="310"/>
      <c r="D51" s="310"/>
      <c r="E51" s="310"/>
      <c r="F51" s="310"/>
      <c r="G51" s="310"/>
      <c r="H51" s="310"/>
      <c r="I51" s="316"/>
      <c r="J51" s="310"/>
    </row>
    <row r="52" spans="1:10" ht="19.5">
      <c r="A52" s="307"/>
      <c r="B52" s="316"/>
      <c r="C52" s="310"/>
      <c r="D52" s="310"/>
      <c r="E52" s="310"/>
      <c r="F52" s="310"/>
      <c r="G52" s="310"/>
      <c r="H52" s="310"/>
      <c r="I52" s="316"/>
      <c r="J52" s="310"/>
    </row>
    <row r="53" spans="1:10" ht="19.5">
      <c r="A53" s="307"/>
      <c r="B53" s="316"/>
      <c r="C53" s="310"/>
      <c r="D53" s="310"/>
      <c r="E53" s="310"/>
      <c r="F53" s="310"/>
      <c r="G53" s="310"/>
      <c r="H53" s="310"/>
      <c r="I53" s="316"/>
      <c r="J53" s="310"/>
    </row>
    <row r="54" spans="1:10" ht="19.5">
      <c r="A54" s="307"/>
      <c r="B54" s="316"/>
      <c r="C54" s="310"/>
      <c r="D54" s="310"/>
      <c r="E54" s="310"/>
      <c r="F54" s="310"/>
      <c r="G54" s="310"/>
      <c r="H54" s="310"/>
      <c r="I54" s="316"/>
      <c r="J54" s="310"/>
    </row>
    <row r="55" spans="1:10" ht="19.5">
      <c r="A55" s="307"/>
      <c r="B55" s="316"/>
      <c r="C55" s="310"/>
      <c r="D55" s="310"/>
      <c r="E55" s="310"/>
      <c r="F55" s="310"/>
      <c r="G55" s="310"/>
      <c r="H55" s="310"/>
      <c r="I55" s="316"/>
      <c r="J55" s="310"/>
    </row>
    <row r="56" spans="1:10" ht="19.5">
      <c r="A56" s="311"/>
      <c r="B56" s="311"/>
      <c r="C56" s="315"/>
      <c r="D56" s="318"/>
      <c r="E56" s="315"/>
      <c r="F56" s="311"/>
      <c r="G56" s="311"/>
      <c r="H56" s="311"/>
      <c r="I56" s="310"/>
      <c r="J56" s="319"/>
    </row>
    <row r="57" spans="1:10" ht="19.5">
      <c r="A57" s="311"/>
      <c r="B57" s="311"/>
      <c r="C57" s="315"/>
      <c r="D57" s="318"/>
      <c r="E57" s="315"/>
      <c r="F57" s="311"/>
      <c r="G57" s="311"/>
      <c r="H57" s="311"/>
      <c r="I57" s="310"/>
      <c r="J57" s="319"/>
    </row>
    <row r="58" spans="1:10" ht="19.5">
      <c r="A58" s="311"/>
      <c r="B58" s="301"/>
      <c r="C58" s="315"/>
      <c r="D58" s="320"/>
      <c r="E58" s="315"/>
      <c r="F58" s="311"/>
      <c r="G58" s="311"/>
      <c r="H58" s="311"/>
      <c r="I58" s="310"/>
      <c r="J58" s="319"/>
    </row>
    <row r="59" spans="1:10" ht="19.5">
      <c r="A59" s="311"/>
      <c r="B59" s="301"/>
      <c r="C59" s="315"/>
      <c r="D59" s="320"/>
      <c r="E59" s="315"/>
      <c r="F59" s="311"/>
      <c r="G59" s="311"/>
      <c r="H59" s="311"/>
      <c r="I59" s="310"/>
      <c r="J59" s="319"/>
    </row>
    <row r="60" spans="1:10" ht="19.5">
      <c r="A60" s="337"/>
      <c r="B60" s="338"/>
      <c r="C60" s="335"/>
      <c r="D60" s="339"/>
      <c r="E60" s="335"/>
      <c r="F60" s="337"/>
      <c r="G60" s="337"/>
      <c r="H60" s="337"/>
      <c r="I60" s="340"/>
      <c r="J60" s="341"/>
    </row>
    <row r="61" spans="1:10" ht="19.5">
      <c r="A61" s="311"/>
      <c r="B61" s="313"/>
      <c r="C61" s="315"/>
      <c r="D61" s="320"/>
      <c r="E61" s="315"/>
      <c r="F61" s="311"/>
      <c r="G61" s="311"/>
      <c r="H61" s="311"/>
      <c r="I61" s="310"/>
      <c r="J61" s="319"/>
    </row>
    <row r="62" spans="1:10" ht="19.5">
      <c r="A62" s="311"/>
      <c r="B62" s="313"/>
      <c r="C62" s="315"/>
      <c r="D62" s="320"/>
      <c r="E62" s="315"/>
      <c r="F62" s="311"/>
      <c r="G62" s="311"/>
      <c r="H62" s="311"/>
      <c r="I62" s="310"/>
      <c r="J62" s="319"/>
    </row>
    <row r="63" spans="1:10" ht="19.5">
      <c r="A63" s="311"/>
      <c r="B63" s="313"/>
      <c r="C63" s="315"/>
      <c r="D63" s="320"/>
      <c r="E63" s="315"/>
      <c r="F63" s="311"/>
      <c r="G63" s="311"/>
      <c r="H63" s="311"/>
      <c r="I63" s="310"/>
      <c r="J63" s="319"/>
    </row>
    <row r="64" spans="1:10" ht="19.5">
      <c r="A64" s="311"/>
      <c r="B64" s="313"/>
      <c r="C64" s="315"/>
      <c r="D64" s="320"/>
      <c r="E64" s="315"/>
      <c r="F64" s="311"/>
      <c r="G64" s="311"/>
      <c r="H64" s="311"/>
      <c r="I64" s="310"/>
      <c r="J64" s="319"/>
    </row>
    <row r="65" spans="1:10" ht="19.5">
      <c r="A65" s="311"/>
      <c r="B65" s="313"/>
      <c r="C65" s="315"/>
      <c r="D65" s="320"/>
      <c r="E65" s="315"/>
      <c r="F65" s="311"/>
      <c r="G65" s="311"/>
      <c r="H65" s="311"/>
      <c r="I65" s="310"/>
      <c r="J65" s="319"/>
    </row>
    <row r="66" spans="1:10" ht="19.5">
      <c r="A66" s="311"/>
      <c r="B66" s="313"/>
      <c r="C66" s="315"/>
      <c r="D66" s="320"/>
      <c r="E66" s="315"/>
      <c r="F66" s="311"/>
      <c r="G66" s="311"/>
      <c r="H66" s="311"/>
      <c r="I66" s="310"/>
      <c r="J66" s="319"/>
    </row>
    <row r="67" spans="1:10" ht="19.5">
      <c r="A67" s="311"/>
      <c r="B67" s="313"/>
      <c r="C67" s="315"/>
      <c r="D67" s="320"/>
      <c r="E67" s="315"/>
      <c r="F67" s="311"/>
      <c r="G67" s="311"/>
      <c r="H67" s="311"/>
      <c r="I67" s="310"/>
      <c r="J67" s="319"/>
    </row>
    <row r="68" spans="1:10" ht="19.5">
      <c r="A68" s="311"/>
      <c r="B68" s="313"/>
      <c r="C68" s="315"/>
      <c r="D68" s="320"/>
      <c r="E68" s="315"/>
      <c r="F68" s="311"/>
      <c r="G68" s="311"/>
      <c r="H68" s="311"/>
      <c r="I68" s="310"/>
      <c r="J68" s="319"/>
    </row>
    <row r="69" spans="1:10" ht="19.5">
      <c r="A69" s="311"/>
      <c r="B69" s="313"/>
      <c r="C69" s="315"/>
      <c r="D69" s="320"/>
      <c r="E69" s="315"/>
      <c r="F69" s="311"/>
      <c r="G69" s="311"/>
      <c r="H69" s="311"/>
      <c r="I69" s="310"/>
      <c r="J69" s="319"/>
    </row>
    <row r="70" spans="1:10" ht="19.5">
      <c r="A70" s="311"/>
      <c r="B70" s="313"/>
      <c r="C70" s="315"/>
      <c r="D70" s="320"/>
      <c r="E70" s="315"/>
      <c r="F70" s="311"/>
      <c r="G70" s="311"/>
      <c r="H70" s="311"/>
      <c r="I70" s="310"/>
      <c r="J70" s="319"/>
    </row>
    <row r="71" spans="1:10" ht="19.5">
      <c r="A71" s="311"/>
      <c r="B71" s="313"/>
      <c r="C71" s="315"/>
      <c r="D71" s="320"/>
      <c r="E71" s="315"/>
      <c r="F71" s="311"/>
      <c r="G71" s="311"/>
      <c r="H71" s="311"/>
      <c r="I71" s="310"/>
      <c r="J71" s="319"/>
    </row>
    <row r="72" spans="1:10" ht="19.5">
      <c r="A72" s="311"/>
      <c r="B72" s="313"/>
      <c r="C72" s="315"/>
      <c r="D72" s="320"/>
      <c r="E72" s="315"/>
      <c r="F72" s="311"/>
      <c r="G72" s="311"/>
      <c r="H72" s="311"/>
      <c r="I72" s="310"/>
      <c r="J72" s="319"/>
    </row>
    <row r="73" spans="1:10" ht="19.5">
      <c r="A73" s="311"/>
      <c r="B73" s="313"/>
      <c r="C73" s="315"/>
      <c r="D73" s="320"/>
      <c r="E73" s="315"/>
      <c r="F73" s="311"/>
      <c r="G73" s="311"/>
      <c r="H73" s="311"/>
      <c r="I73" s="310"/>
      <c r="J73" s="319"/>
    </row>
    <row r="74" spans="1:10" ht="19.5">
      <c r="A74" s="311"/>
      <c r="B74" s="313"/>
      <c r="C74" s="315"/>
      <c r="D74" s="320"/>
      <c r="E74" s="315"/>
      <c r="F74" s="311"/>
      <c r="G74" s="311"/>
      <c r="H74" s="311"/>
      <c r="I74" s="310"/>
      <c r="J74" s="319"/>
    </row>
    <row r="75" spans="1:10" ht="19.5">
      <c r="A75" s="311"/>
      <c r="B75" s="313"/>
      <c r="C75" s="315"/>
      <c r="D75" s="320"/>
      <c r="E75" s="315"/>
      <c r="F75" s="311"/>
      <c r="G75" s="311"/>
      <c r="H75" s="311"/>
      <c r="I75" s="310"/>
      <c r="J75" s="319"/>
    </row>
    <row r="76" spans="1:10" ht="19.5">
      <c r="A76" s="311"/>
      <c r="B76" s="313"/>
      <c r="C76" s="315"/>
      <c r="D76" s="320"/>
      <c r="E76" s="315"/>
      <c r="F76" s="311"/>
      <c r="G76" s="311"/>
      <c r="H76" s="311"/>
      <c r="I76" s="310"/>
      <c r="J76" s="319"/>
    </row>
    <row r="77" spans="1:10" ht="19.5">
      <c r="A77" s="311"/>
      <c r="B77" s="313"/>
      <c r="C77" s="315"/>
      <c r="D77" s="320"/>
      <c r="E77" s="315"/>
      <c r="F77" s="311"/>
      <c r="G77" s="311"/>
      <c r="H77" s="311"/>
      <c r="I77" s="310"/>
      <c r="J77" s="319"/>
    </row>
    <row r="78" spans="1:10" ht="19.5">
      <c r="A78" s="311"/>
      <c r="B78" s="313"/>
      <c r="C78" s="315"/>
      <c r="D78" s="320"/>
      <c r="E78" s="315"/>
      <c r="F78" s="311"/>
      <c r="G78" s="311"/>
      <c r="H78" s="311"/>
      <c r="I78" s="310"/>
      <c r="J78" s="319"/>
    </row>
    <row r="79" spans="1:10" ht="19.5">
      <c r="A79" s="311"/>
      <c r="B79" s="313"/>
      <c r="C79" s="315"/>
      <c r="D79" s="320"/>
      <c r="E79" s="315"/>
      <c r="F79" s="311"/>
      <c r="G79" s="311"/>
      <c r="H79" s="311"/>
      <c r="I79" s="310"/>
      <c r="J79" s="319"/>
    </row>
    <row r="80" spans="1:10" ht="19.5">
      <c r="A80" s="311"/>
      <c r="B80" s="313"/>
      <c r="C80" s="315"/>
      <c r="D80" s="320"/>
      <c r="E80" s="315"/>
      <c r="F80" s="311"/>
      <c r="G80" s="311"/>
      <c r="H80" s="311"/>
      <c r="I80" s="310"/>
      <c r="J80" s="319"/>
    </row>
    <row r="81" spans="1:10" ht="19.5">
      <c r="A81" s="311"/>
      <c r="B81" s="313"/>
      <c r="C81" s="315"/>
      <c r="D81" s="320"/>
      <c r="E81" s="315"/>
      <c r="F81" s="311"/>
      <c r="G81" s="311"/>
      <c r="H81" s="311"/>
      <c r="I81" s="310"/>
      <c r="J81" s="319"/>
    </row>
    <row r="82" spans="1:10" ht="19.5">
      <c r="A82" s="311"/>
      <c r="B82" s="313"/>
      <c r="C82" s="315"/>
      <c r="D82" s="320"/>
      <c r="E82" s="315"/>
      <c r="F82" s="311"/>
      <c r="G82" s="311"/>
      <c r="H82" s="311"/>
      <c r="I82" s="310"/>
      <c r="J82" s="319"/>
    </row>
    <row r="83" spans="1:10" ht="19.5">
      <c r="A83" s="311"/>
      <c r="B83" s="313"/>
      <c r="C83" s="315"/>
      <c r="D83" s="320"/>
      <c r="E83" s="315"/>
      <c r="F83" s="311"/>
      <c r="G83" s="311"/>
      <c r="H83" s="311"/>
      <c r="I83" s="310"/>
      <c r="J83" s="319"/>
    </row>
    <row r="84" spans="1:10" ht="19.5">
      <c r="A84" s="311"/>
      <c r="B84" s="313"/>
      <c r="C84" s="315"/>
      <c r="D84" s="320"/>
      <c r="E84" s="315"/>
      <c r="F84" s="311"/>
      <c r="G84" s="311"/>
      <c r="H84" s="311"/>
      <c r="I84" s="310"/>
      <c r="J84" s="319"/>
    </row>
    <row r="85" spans="1:10" ht="19.5">
      <c r="A85" s="311"/>
      <c r="B85" s="313"/>
      <c r="C85" s="315"/>
      <c r="D85" s="320"/>
      <c r="E85" s="315"/>
      <c r="F85" s="311"/>
      <c r="G85" s="311"/>
      <c r="H85" s="311"/>
      <c r="I85" s="310"/>
      <c r="J85" s="319"/>
    </row>
    <row r="86" spans="1:10" ht="19.5">
      <c r="A86" s="311"/>
      <c r="B86" s="313"/>
      <c r="C86" s="315"/>
      <c r="D86" s="320"/>
      <c r="E86" s="315"/>
      <c r="F86" s="311"/>
      <c r="G86" s="311"/>
      <c r="H86" s="311"/>
      <c r="I86" s="310"/>
      <c r="J86" s="319"/>
    </row>
    <row r="87" spans="1:10" ht="19.5">
      <c r="A87" s="311"/>
      <c r="B87" s="313"/>
      <c r="C87" s="315"/>
      <c r="D87" s="320"/>
      <c r="E87" s="315"/>
      <c r="F87" s="311"/>
      <c r="G87" s="311"/>
      <c r="H87" s="311"/>
      <c r="I87" s="310"/>
      <c r="J87" s="319"/>
    </row>
    <row r="88" spans="1:10" ht="19.5">
      <c r="A88" s="311"/>
      <c r="B88" s="311"/>
      <c r="C88" s="315"/>
      <c r="D88" s="318"/>
      <c r="E88" s="315"/>
      <c r="F88" s="311"/>
      <c r="G88" s="311"/>
      <c r="H88" s="311"/>
      <c r="I88" s="310"/>
      <c r="J88" s="319"/>
    </row>
    <row r="89" spans="1:10" ht="19.5">
      <c r="A89" s="311"/>
      <c r="B89" s="311"/>
      <c r="C89" s="310"/>
      <c r="D89" s="318"/>
      <c r="E89" s="310"/>
      <c r="F89" s="311"/>
      <c r="G89" s="311"/>
      <c r="H89" s="311"/>
      <c r="I89" s="310"/>
      <c r="J89" s="319"/>
    </row>
    <row r="90" spans="1:10" ht="19.5">
      <c r="A90" s="311"/>
      <c r="B90" s="311"/>
      <c r="C90" s="310"/>
      <c r="D90" s="318"/>
      <c r="E90" s="310"/>
      <c r="F90" s="311"/>
      <c r="G90" s="311"/>
      <c r="H90" s="311"/>
      <c r="I90" s="310"/>
      <c r="J90" s="319"/>
    </row>
    <row r="91" spans="1:10" ht="19.5">
      <c r="A91" s="311"/>
      <c r="B91" s="311"/>
      <c r="C91" s="310"/>
      <c r="D91" s="318"/>
      <c r="E91" s="310"/>
      <c r="F91" s="311"/>
      <c r="G91" s="311"/>
      <c r="H91" s="311"/>
      <c r="I91" s="310"/>
      <c r="J91" s="319"/>
    </row>
    <row r="92" spans="1:10" ht="19.5">
      <c r="A92" s="311"/>
      <c r="B92" s="311"/>
      <c r="C92" s="310"/>
      <c r="D92" s="318"/>
      <c r="E92" s="310"/>
      <c r="F92" s="311"/>
      <c r="G92" s="311"/>
      <c r="H92" s="311"/>
      <c r="I92" s="310"/>
      <c r="J92" s="319"/>
    </row>
    <row r="93" spans="1:10" ht="19.5">
      <c r="A93" s="311"/>
      <c r="B93" s="311"/>
      <c r="C93" s="310"/>
      <c r="D93" s="318"/>
      <c r="E93" s="310"/>
      <c r="F93" s="311"/>
      <c r="G93" s="311"/>
      <c r="H93" s="311"/>
      <c r="I93" s="310"/>
      <c r="J93" s="319"/>
    </row>
    <row r="94" spans="1:10" ht="19.5">
      <c r="A94" s="311"/>
      <c r="B94" s="311"/>
      <c r="C94" s="310"/>
      <c r="D94" s="318"/>
      <c r="E94" s="310"/>
      <c r="F94" s="311"/>
      <c r="G94" s="311"/>
      <c r="H94" s="311"/>
      <c r="I94" s="310"/>
      <c r="J94" s="319"/>
    </row>
    <row r="95" spans="1:10" ht="19.5">
      <c r="A95" s="311"/>
      <c r="B95" s="313"/>
      <c r="C95" s="315"/>
      <c r="D95" s="320"/>
      <c r="E95" s="315"/>
      <c r="F95" s="311"/>
      <c r="G95" s="311"/>
      <c r="H95" s="311"/>
      <c r="I95" s="310"/>
      <c r="J95" s="319"/>
    </row>
    <row r="96" spans="1:10" ht="19.5">
      <c r="A96" s="311"/>
      <c r="B96" s="313"/>
      <c r="C96" s="315"/>
      <c r="D96" s="320"/>
      <c r="E96" s="315"/>
      <c r="F96" s="311"/>
      <c r="G96" s="311"/>
      <c r="H96" s="311"/>
      <c r="I96" s="310"/>
      <c r="J96" s="319"/>
    </row>
    <row r="97" spans="1:10" ht="19.5">
      <c r="A97" s="311"/>
      <c r="B97" s="313"/>
      <c r="C97" s="315"/>
      <c r="D97" s="320"/>
      <c r="E97" s="315"/>
      <c r="F97" s="311"/>
      <c r="G97" s="311"/>
      <c r="H97" s="311"/>
      <c r="I97" s="310"/>
      <c r="J97" s="319"/>
    </row>
    <row r="98" spans="1:10" ht="19.5">
      <c r="A98" s="311"/>
      <c r="B98" s="313"/>
      <c r="C98" s="315"/>
      <c r="D98" s="320"/>
      <c r="E98" s="315"/>
      <c r="F98" s="311"/>
      <c r="G98" s="311"/>
      <c r="H98" s="311"/>
      <c r="I98" s="310"/>
      <c r="J98" s="319"/>
    </row>
    <row r="99" spans="1:10" ht="19.5">
      <c r="A99" s="311"/>
      <c r="B99" s="313"/>
      <c r="C99" s="315"/>
      <c r="D99" s="320"/>
      <c r="E99" s="315"/>
      <c r="F99" s="311"/>
      <c r="G99" s="311"/>
      <c r="H99" s="311"/>
      <c r="I99" s="310"/>
      <c r="J99" s="319"/>
    </row>
    <row r="100" spans="1:10" ht="19.5">
      <c r="A100" s="311"/>
      <c r="B100" s="313"/>
      <c r="C100" s="315"/>
      <c r="D100" s="320"/>
      <c r="E100" s="315"/>
      <c r="F100" s="311"/>
      <c r="G100" s="311"/>
      <c r="H100" s="311"/>
      <c r="I100" s="310"/>
      <c r="J100" s="319"/>
    </row>
    <row r="101" spans="1:10" ht="19.5">
      <c r="A101" s="311"/>
      <c r="B101" s="313"/>
      <c r="C101" s="315"/>
      <c r="D101" s="320"/>
      <c r="E101" s="315"/>
      <c r="F101" s="311"/>
      <c r="G101" s="311"/>
      <c r="H101" s="311"/>
      <c r="I101" s="310"/>
      <c r="J101" s="319"/>
    </row>
    <row r="102" spans="1:10" ht="19.5">
      <c r="A102" s="311"/>
      <c r="B102" s="313"/>
      <c r="C102" s="315"/>
      <c r="D102" s="320"/>
      <c r="E102" s="315"/>
      <c r="F102" s="311"/>
      <c r="G102" s="311"/>
      <c r="H102" s="311"/>
      <c r="I102" s="310"/>
      <c r="J102" s="319"/>
    </row>
    <row r="103" spans="1:10" ht="19.5">
      <c r="A103" s="311"/>
      <c r="B103" s="313"/>
      <c r="C103" s="315"/>
      <c r="D103" s="320"/>
      <c r="E103" s="315"/>
      <c r="F103" s="311"/>
      <c r="G103" s="311"/>
      <c r="H103" s="311"/>
      <c r="I103" s="310"/>
      <c r="J103" s="319"/>
    </row>
    <row r="104" spans="1:10" ht="19.5">
      <c r="A104" s="311"/>
      <c r="B104" s="313"/>
      <c r="C104" s="315"/>
      <c r="D104" s="320"/>
      <c r="E104" s="315"/>
      <c r="F104" s="311"/>
      <c r="G104" s="311"/>
      <c r="H104" s="311"/>
      <c r="I104" s="310"/>
      <c r="J104" s="319"/>
    </row>
    <row r="105" spans="1:10" ht="19.5">
      <c r="A105" s="311"/>
      <c r="B105" s="313"/>
      <c r="C105" s="315"/>
      <c r="D105" s="320"/>
      <c r="E105" s="315"/>
      <c r="F105" s="311"/>
      <c r="G105" s="311"/>
      <c r="H105" s="311"/>
      <c r="I105" s="310"/>
      <c r="J105" s="319"/>
    </row>
    <row r="106" spans="1:10" ht="19.5">
      <c r="A106" s="311"/>
      <c r="B106" s="313"/>
      <c r="C106" s="315"/>
      <c r="D106" s="320"/>
      <c r="E106" s="315"/>
      <c r="F106" s="311"/>
      <c r="G106" s="311"/>
      <c r="H106" s="311"/>
      <c r="I106" s="310"/>
      <c r="J106" s="319"/>
    </row>
    <row r="107" spans="1:10" ht="19.5">
      <c r="A107" s="311"/>
      <c r="B107" s="313"/>
      <c r="C107" s="315"/>
      <c r="D107" s="320"/>
      <c r="E107" s="315"/>
      <c r="F107" s="311"/>
      <c r="G107" s="311"/>
      <c r="H107" s="311"/>
      <c r="I107" s="310"/>
      <c r="J107" s="319"/>
    </row>
    <row r="108" spans="1:10" ht="19.5">
      <c r="A108" s="311"/>
      <c r="B108" s="313"/>
      <c r="C108" s="315"/>
      <c r="D108" s="320"/>
      <c r="E108" s="315"/>
      <c r="F108" s="311"/>
      <c r="G108" s="311"/>
      <c r="H108" s="311"/>
      <c r="I108" s="310"/>
      <c r="J108" s="319"/>
    </row>
    <row r="109" spans="1:10" ht="19.5">
      <c r="A109" s="311"/>
      <c r="B109" s="311"/>
      <c r="C109" s="310"/>
      <c r="D109" s="318"/>
      <c r="E109" s="310"/>
      <c r="F109" s="311"/>
      <c r="G109" s="311"/>
      <c r="H109" s="311"/>
      <c r="I109" s="310"/>
      <c r="J109" s="319"/>
    </row>
    <row r="110" spans="1:10" ht="19.5">
      <c r="A110" s="311"/>
      <c r="B110" s="311"/>
      <c r="C110" s="310"/>
      <c r="D110" s="318"/>
      <c r="E110" s="310"/>
      <c r="F110" s="311"/>
      <c r="G110" s="311"/>
      <c r="H110" s="311"/>
      <c r="I110" s="310"/>
      <c r="J110" s="319"/>
    </row>
    <row r="111" spans="1:10" ht="19.5">
      <c r="A111" s="325"/>
      <c r="B111" s="325"/>
      <c r="C111" s="325"/>
      <c r="D111" s="325"/>
      <c r="E111" s="325"/>
      <c r="F111" s="325"/>
      <c r="G111" s="325"/>
      <c r="H111" s="325"/>
      <c r="I111" s="301"/>
      <c r="J111" s="301"/>
    </row>
    <row r="112" spans="1:10">
      <c r="A112" s="301"/>
      <c r="B112" s="301"/>
      <c r="C112" s="301"/>
      <c r="D112" s="301"/>
      <c r="E112" s="301"/>
      <c r="F112" s="301"/>
      <c r="G112" s="301"/>
      <c r="H112" s="301"/>
      <c r="I112" s="301"/>
      <c r="J112" s="301"/>
    </row>
    <row r="113" spans="1:8">
      <c r="A113" s="301"/>
      <c r="B113" s="301"/>
      <c r="C113" s="301"/>
      <c r="D113" s="301"/>
      <c r="E113" s="301"/>
      <c r="F113" s="301"/>
      <c r="G113" s="301"/>
      <c r="H113" s="301"/>
    </row>
    <row r="114" spans="1:8" ht="19.5">
      <c r="A114" s="301"/>
      <c r="B114" s="301"/>
      <c r="C114" s="301"/>
      <c r="D114" s="301"/>
      <c r="E114" s="301"/>
      <c r="F114" s="301"/>
      <c r="G114" s="301"/>
      <c r="H114" s="326"/>
    </row>
    <row r="115" spans="1:8">
      <c r="A115" s="301"/>
      <c r="B115" s="301"/>
      <c r="C115" s="301"/>
      <c r="D115" s="301"/>
      <c r="E115" s="301"/>
      <c r="F115" s="301"/>
      <c r="G115" s="301"/>
      <c r="H115" s="301"/>
    </row>
    <row r="116" spans="1:8">
      <c r="A116" s="301"/>
      <c r="B116" s="301"/>
      <c r="C116" s="301"/>
      <c r="D116" s="301"/>
      <c r="E116" s="301"/>
      <c r="F116" s="301"/>
      <c r="G116" s="301"/>
      <c r="H116" s="301"/>
    </row>
    <row r="117" spans="1:8">
      <c r="A117" s="301"/>
      <c r="B117" s="301"/>
      <c r="C117" s="301"/>
      <c r="D117" s="301"/>
      <c r="E117" s="301"/>
      <c r="F117" s="301"/>
      <c r="G117" s="301"/>
      <c r="H117" s="301"/>
    </row>
    <row r="118" spans="1:8">
      <c r="A118" s="301"/>
      <c r="B118" s="301"/>
      <c r="C118" s="301"/>
      <c r="D118" s="301"/>
      <c r="E118" s="301"/>
      <c r="F118" s="301"/>
      <c r="G118" s="301"/>
      <c r="H118" s="301"/>
    </row>
    <row r="119" spans="1:8">
      <c r="A119" s="301"/>
      <c r="B119" s="301"/>
      <c r="C119" s="301"/>
      <c r="D119" s="301"/>
      <c r="E119" s="301"/>
      <c r="F119" s="301"/>
      <c r="G119" s="301"/>
      <c r="H119" s="301"/>
    </row>
    <row r="120" spans="1:8">
      <c r="A120" s="301"/>
      <c r="B120" s="301"/>
      <c r="C120" s="301"/>
      <c r="D120" s="301"/>
      <c r="E120" s="301"/>
      <c r="F120" s="301"/>
      <c r="G120" s="301"/>
      <c r="H120" s="301"/>
    </row>
    <row r="121" spans="1:8">
      <c r="A121" s="301"/>
      <c r="B121" s="301"/>
      <c r="C121" s="301"/>
      <c r="D121" s="301"/>
      <c r="E121" s="301"/>
      <c r="F121" s="301"/>
      <c r="G121" s="301"/>
      <c r="H121" s="301"/>
    </row>
    <row r="122" spans="1:8">
      <c r="A122" s="301"/>
      <c r="B122" s="301"/>
      <c r="C122" s="301"/>
      <c r="D122" s="301"/>
      <c r="E122" s="301"/>
      <c r="F122" s="301"/>
      <c r="G122" s="301"/>
      <c r="H122" s="301"/>
    </row>
    <row r="123" spans="1:8">
      <c r="A123" s="301"/>
      <c r="B123" s="301"/>
      <c r="C123" s="301"/>
      <c r="D123" s="301"/>
      <c r="E123" s="301"/>
      <c r="F123" s="301"/>
      <c r="G123" s="301"/>
      <c r="H123" s="301"/>
    </row>
    <row r="124" spans="1:8">
      <c r="A124" s="301"/>
      <c r="B124" s="301"/>
      <c r="C124" s="301"/>
      <c r="D124" s="301"/>
      <c r="E124" s="301"/>
      <c r="F124" s="301"/>
      <c r="G124" s="301"/>
      <c r="H124" s="301"/>
    </row>
    <row r="125" spans="1:8">
      <c r="A125" s="301"/>
      <c r="B125" s="301"/>
      <c r="C125" s="301"/>
      <c r="D125" s="301"/>
      <c r="E125" s="301"/>
      <c r="F125" s="301"/>
      <c r="G125" s="301"/>
      <c r="H125" s="301"/>
    </row>
  </sheetData>
  <mergeCells count="39">
    <mergeCell ref="A1:W1"/>
    <mergeCell ref="X1:Y1"/>
    <mergeCell ref="A2:W2"/>
    <mergeCell ref="X2:Y2"/>
    <mergeCell ref="A3:W3"/>
    <mergeCell ref="X3:Y3"/>
    <mergeCell ref="Q11:Y11"/>
    <mergeCell ref="I12:K12"/>
    <mergeCell ref="L12:O12"/>
    <mergeCell ref="Q12:Q13"/>
    <mergeCell ref="S12:S13"/>
    <mergeCell ref="U12:U13"/>
    <mergeCell ref="W12:W13"/>
    <mergeCell ref="Y12:Y13"/>
    <mergeCell ref="U6:Z6"/>
    <mergeCell ref="O6:S6"/>
    <mergeCell ref="A6:M6"/>
    <mergeCell ref="A4:Y4"/>
    <mergeCell ref="G7:G8"/>
    <mergeCell ref="U7:W7"/>
    <mergeCell ref="Y7:Z7"/>
    <mergeCell ref="L7:L8"/>
    <mergeCell ref="A7:A8"/>
    <mergeCell ref="O7:O8"/>
    <mergeCell ref="P7:P8"/>
    <mergeCell ref="Q7:Q8"/>
    <mergeCell ref="R7:R8"/>
    <mergeCell ref="C7:C8"/>
    <mergeCell ref="E7:E8"/>
    <mergeCell ref="K7:K8"/>
    <mergeCell ref="M7:M8"/>
    <mergeCell ref="I7:I8"/>
    <mergeCell ref="A12:A13"/>
    <mergeCell ref="C12:C13"/>
    <mergeCell ref="D12:D13"/>
    <mergeCell ref="E12:E13"/>
    <mergeCell ref="G12:G13"/>
    <mergeCell ref="E11:G11"/>
    <mergeCell ref="I11:O11"/>
  </mergeCells>
  <pageMargins left="0.70866141732283472" right="0.70866141732283472" top="0.74803149606299213" bottom="0.74803149606299213" header="0.31496062992125984" footer="0.31496062992125984"/>
  <pageSetup scale="7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</sheetPr>
  <dimension ref="A1:V33"/>
  <sheetViews>
    <sheetView rightToLeft="1" view="pageBreakPreview" zoomScaleNormal="100" zoomScaleSheetLayoutView="100" workbookViewId="0">
      <selection activeCell="G27" sqref="G27"/>
    </sheetView>
  </sheetViews>
  <sheetFormatPr defaultColWidth="9.140625" defaultRowHeight="15.75"/>
  <cols>
    <col min="1" max="1" width="13.7109375" style="3" customWidth="1"/>
    <col min="2" max="2" width="0.7109375" style="3" customWidth="1"/>
    <col min="3" max="3" width="15.85546875" style="3" customWidth="1"/>
    <col min="4" max="4" width="0.7109375" style="3" customWidth="1"/>
    <col min="5" max="5" width="13.140625" style="3" bestFit="1" customWidth="1"/>
    <col min="6" max="6" width="0.7109375" style="3" customWidth="1"/>
    <col min="7" max="7" width="16.140625" style="3" bestFit="1" customWidth="1"/>
    <col min="8" max="8" width="0.5703125" style="3" customWidth="1"/>
    <col min="9" max="9" width="12.28515625" style="3" customWidth="1"/>
    <col min="10" max="10" width="0.5703125" style="3" customWidth="1"/>
    <col min="11" max="11" width="16.42578125" style="3" bestFit="1" customWidth="1"/>
    <col min="12" max="12" width="0.42578125" style="3" customWidth="1"/>
    <col min="13" max="13" width="19.140625" style="3" customWidth="1"/>
    <col min="14" max="14" width="0.5703125" style="3" customWidth="1"/>
    <col min="15" max="15" width="16.7109375" style="3" customWidth="1"/>
    <col min="16" max="16" width="0.42578125" style="3" customWidth="1"/>
    <col min="17" max="17" width="16.7109375" style="3" bestFit="1" customWidth="1"/>
    <col min="18" max="18" width="0.5703125" style="3" customWidth="1"/>
    <col min="19" max="19" width="10.5703125" style="3" customWidth="1"/>
    <col min="20" max="20" width="9.140625" style="3"/>
    <col min="21" max="21" width="13.7109375" style="3" customWidth="1"/>
    <col min="22" max="16384" width="9.140625" style="3"/>
  </cols>
  <sheetData>
    <row r="1" spans="1:21" ht="21">
      <c r="A1" s="382" t="str">
        <f>Sheet1!L4</f>
        <v>صندوق سرمایه‌گذاری اختصاصی بازارگردانی خبرگان اهداف</v>
      </c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  <c r="N1" s="382"/>
      <c r="O1" s="382"/>
      <c r="P1" s="382"/>
      <c r="Q1" s="382"/>
      <c r="R1" s="382"/>
      <c r="S1" s="382"/>
    </row>
    <row r="2" spans="1:21" ht="21">
      <c r="A2" s="382" t="s">
        <v>60</v>
      </c>
      <c r="B2" s="382"/>
      <c r="C2" s="382"/>
      <c r="D2" s="382"/>
      <c r="E2" s="382"/>
      <c r="F2" s="382"/>
      <c r="G2" s="382"/>
      <c r="H2" s="382"/>
      <c r="I2" s="382"/>
      <c r="J2" s="382"/>
      <c r="K2" s="382"/>
      <c r="L2" s="382"/>
      <c r="M2" s="382"/>
      <c r="N2" s="382"/>
      <c r="O2" s="382"/>
      <c r="P2" s="382"/>
      <c r="Q2" s="382"/>
      <c r="R2" s="382"/>
      <c r="S2" s="382"/>
      <c r="T2" s="17"/>
      <c r="U2" s="127"/>
    </row>
    <row r="3" spans="1:21" ht="20.25" customHeight="1">
      <c r="A3" s="382" t="str">
        <f>Sheet1!L5</f>
        <v>برای دوره یک ماهه منتهی به 30 آذر ماه 1400</v>
      </c>
      <c r="B3" s="382"/>
      <c r="C3" s="382"/>
      <c r="D3" s="382"/>
      <c r="E3" s="382"/>
      <c r="F3" s="382"/>
      <c r="G3" s="38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</row>
    <row r="4" spans="1:21" s="21" customFormat="1" ht="46.5" customHeight="1">
      <c r="A4" s="408" t="s">
        <v>61</v>
      </c>
      <c r="B4" s="408"/>
      <c r="C4" s="408"/>
      <c r="D4" s="408"/>
      <c r="E4" s="408"/>
      <c r="F4" s="408"/>
      <c r="G4" s="408"/>
      <c r="H4" s="408"/>
      <c r="I4" s="408"/>
      <c r="J4" s="408"/>
      <c r="K4" s="408"/>
      <c r="L4" s="408"/>
      <c r="M4" s="408"/>
      <c r="N4" s="408"/>
      <c r="O4" s="408"/>
      <c r="P4" s="408"/>
      <c r="Q4" s="408"/>
      <c r="R4" s="408"/>
      <c r="S4" s="408"/>
    </row>
    <row r="5" spans="1:21" ht="21" customHeight="1" thickBot="1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1" ht="36" customHeight="1" thickBot="1">
      <c r="A6" s="235"/>
      <c r="B6" s="243"/>
      <c r="C6" s="397" t="s">
        <v>15</v>
      </c>
      <c r="D6" s="397"/>
      <c r="E6" s="397"/>
      <c r="F6" s="397"/>
      <c r="G6" s="397"/>
      <c r="H6" s="397"/>
      <c r="I6" s="397"/>
      <c r="J6" s="242"/>
      <c r="K6" s="234" t="s">
        <v>120</v>
      </c>
      <c r="L6" s="244"/>
      <c r="M6" s="413" t="s">
        <v>11</v>
      </c>
      <c r="N6" s="413"/>
      <c r="O6" s="413"/>
      <c r="P6" s="243"/>
      <c r="Q6" s="397" t="s">
        <v>125</v>
      </c>
      <c r="R6" s="397"/>
      <c r="S6" s="397"/>
      <c r="T6" s="49"/>
      <c r="U6" s="104"/>
    </row>
    <row r="7" spans="1:21" ht="24" customHeight="1">
      <c r="A7" s="410" t="s">
        <v>12</v>
      </c>
      <c r="B7" s="245"/>
      <c r="C7" s="410" t="s">
        <v>13</v>
      </c>
      <c r="D7" s="242"/>
      <c r="E7" s="410" t="s">
        <v>14</v>
      </c>
      <c r="F7" s="242"/>
      <c r="G7" s="410" t="s">
        <v>41</v>
      </c>
      <c r="H7" s="242"/>
      <c r="I7" s="410" t="s">
        <v>42</v>
      </c>
      <c r="J7" s="409"/>
      <c r="K7" s="411" t="s">
        <v>6</v>
      </c>
      <c r="L7" s="245"/>
      <c r="M7" s="412" t="s">
        <v>43</v>
      </c>
      <c r="N7" s="236"/>
      <c r="O7" s="412" t="s">
        <v>44</v>
      </c>
      <c r="P7" s="243"/>
      <c r="Q7" s="398" t="s">
        <v>6</v>
      </c>
      <c r="R7" s="409"/>
      <c r="S7" s="400" t="s">
        <v>29</v>
      </c>
    </row>
    <row r="8" spans="1:21" ht="29.25" customHeight="1" thickBot="1">
      <c r="A8" s="394"/>
      <c r="B8" s="245"/>
      <c r="C8" s="394"/>
      <c r="D8" s="246"/>
      <c r="E8" s="394"/>
      <c r="F8" s="246"/>
      <c r="G8" s="394"/>
      <c r="H8" s="246"/>
      <c r="I8" s="394"/>
      <c r="J8" s="396"/>
      <c r="K8" s="399"/>
      <c r="L8" s="245"/>
      <c r="M8" s="413"/>
      <c r="N8" s="247"/>
      <c r="O8" s="413"/>
      <c r="P8" s="243"/>
      <c r="Q8" s="399"/>
      <c r="R8" s="409"/>
      <c r="S8" s="397"/>
    </row>
    <row r="9" spans="1:21" ht="15.75" customHeight="1">
      <c r="A9" s="171"/>
      <c r="B9" s="14"/>
      <c r="C9" s="171"/>
      <c r="D9" s="15"/>
      <c r="E9" s="171"/>
      <c r="F9" s="15"/>
      <c r="G9" s="171"/>
      <c r="H9" s="15"/>
      <c r="I9" s="171"/>
      <c r="J9" s="170"/>
      <c r="K9" s="239" t="s">
        <v>85</v>
      </c>
      <c r="L9" s="238"/>
      <c r="M9" s="239" t="s">
        <v>85</v>
      </c>
      <c r="N9" s="57"/>
      <c r="O9" s="239" t="s">
        <v>85</v>
      </c>
      <c r="P9" s="9"/>
      <c r="Q9" s="239" t="s">
        <v>85</v>
      </c>
      <c r="R9" s="166"/>
      <c r="S9" s="239" t="s">
        <v>87</v>
      </c>
    </row>
    <row r="10" spans="1:21" ht="32.25" customHeight="1">
      <c r="A10" s="153" t="s">
        <v>97</v>
      </c>
      <c r="B10" s="14"/>
      <c r="C10" s="55" t="s">
        <v>98</v>
      </c>
      <c r="D10" s="55"/>
      <c r="E10" s="55" t="s">
        <v>107</v>
      </c>
      <c r="F10" s="55"/>
      <c r="G10" s="55" t="s">
        <v>109</v>
      </c>
      <c r="H10" s="55"/>
      <c r="I10" s="248">
        <v>0.1</v>
      </c>
      <c r="J10" s="233"/>
      <c r="K10" s="366">
        <v>438303460910</v>
      </c>
      <c r="L10" s="366"/>
      <c r="M10" s="366">
        <v>59791349712</v>
      </c>
      <c r="N10" s="366"/>
      <c r="O10" s="366">
        <v>132566069399</v>
      </c>
      <c r="P10" s="366"/>
      <c r="Q10" s="366">
        <f>K10+M10-O10</f>
        <v>365528741223</v>
      </c>
      <c r="R10" s="232"/>
      <c r="S10" s="350">
        <f>Q10/' سهام'!$AA$2</f>
        <v>2.7358821535885633E-2</v>
      </c>
    </row>
    <row r="11" spans="1:21" ht="32.25" customHeight="1">
      <c r="A11" s="153" t="s">
        <v>97</v>
      </c>
      <c r="B11" s="14"/>
      <c r="C11" s="55" t="s">
        <v>99</v>
      </c>
      <c r="D11" s="55"/>
      <c r="E11" s="55" t="s">
        <v>107</v>
      </c>
      <c r="F11" s="55"/>
      <c r="G11" s="55" t="s">
        <v>110</v>
      </c>
      <c r="H11" s="55"/>
      <c r="I11" s="248">
        <v>0.1</v>
      </c>
      <c r="J11" s="233"/>
      <c r="K11" s="366">
        <v>12648890832</v>
      </c>
      <c r="L11" s="366"/>
      <c r="M11" s="366">
        <v>243099215233</v>
      </c>
      <c r="N11" s="366"/>
      <c r="O11" s="366">
        <v>243577704111</v>
      </c>
      <c r="P11" s="366"/>
      <c r="Q11" s="366">
        <f>K11+M11-O11</f>
        <v>12170401954</v>
      </c>
      <c r="R11" s="232"/>
      <c r="S11" s="367">
        <f>Q11/' سهام'!$AA$2</f>
        <v>9.10921132946819E-4</v>
      </c>
    </row>
    <row r="12" spans="1:21" ht="32.25" customHeight="1">
      <c r="A12" s="153" t="s">
        <v>97</v>
      </c>
      <c r="B12" s="14"/>
      <c r="C12" s="55" t="s">
        <v>100</v>
      </c>
      <c r="D12" s="55"/>
      <c r="E12" s="55" t="s">
        <v>108</v>
      </c>
      <c r="F12" s="55"/>
      <c r="G12" s="55" t="s">
        <v>111</v>
      </c>
      <c r="H12" s="55"/>
      <c r="I12" s="248">
        <v>0</v>
      </c>
      <c r="J12" s="233"/>
      <c r="K12" s="366">
        <v>1758000</v>
      </c>
      <c r="L12" s="366"/>
      <c r="M12" s="334">
        <v>0</v>
      </c>
      <c r="N12" s="334"/>
      <c r="O12" s="334">
        <v>0</v>
      </c>
      <c r="P12" s="366"/>
      <c r="Q12" s="366">
        <f t="shared" ref="Q12:Q19" si="0">K12+M12-O12</f>
        <v>1758000</v>
      </c>
      <c r="R12" s="232"/>
      <c r="S12" s="368">
        <f>Q12/' سهام'!$AA$2</f>
        <v>1.315814677093867E-7</v>
      </c>
    </row>
    <row r="13" spans="1:21" ht="32.25" customHeight="1">
      <c r="A13" s="153" t="s">
        <v>97</v>
      </c>
      <c r="B13" s="14"/>
      <c r="C13" s="55" t="s">
        <v>101</v>
      </c>
      <c r="D13" s="55"/>
      <c r="E13" s="55" t="s">
        <v>108</v>
      </c>
      <c r="F13" s="55"/>
      <c r="G13" s="55" t="s">
        <v>112</v>
      </c>
      <c r="H13" s="55"/>
      <c r="I13" s="248">
        <v>0</v>
      </c>
      <c r="J13" s="233"/>
      <c r="K13" s="366">
        <v>7006962883</v>
      </c>
      <c r="L13" s="366"/>
      <c r="M13" s="334">
        <v>0</v>
      </c>
      <c r="N13" s="334"/>
      <c r="O13" s="334">
        <v>0</v>
      </c>
      <c r="P13" s="366"/>
      <c r="Q13" s="366">
        <f t="shared" si="0"/>
        <v>7006962883</v>
      </c>
      <c r="R13" s="232"/>
      <c r="S13" s="350">
        <f>Q13/' سهام'!$AA$2</f>
        <v>5.2445191145070289E-4</v>
      </c>
    </row>
    <row r="14" spans="1:21" ht="32.25" customHeight="1">
      <c r="A14" s="153" t="s">
        <v>97</v>
      </c>
      <c r="B14" s="14"/>
      <c r="C14" s="55" t="s">
        <v>102</v>
      </c>
      <c r="D14" s="55"/>
      <c r="E14" s="55" t="s">
        <v>107</v>
      </c>
      <c r="F14" s="55"/>
      <c r="G14" s="55" t="s">
        <v>112</v>
      </c>
      <c r="H14" s="55"/>
      <c r="I14" s="248">
        <v>0.1</v>
      </c>
      <c r="J14" s="233"/>
      <c r="K14" s="366">
        <v>135072228026</v>
      </c>
      <c r="L14" s="366"/>
      <c r="M14" s="366">
        <v>477110178672</v>
      </c>
      <c r="N14" s="366"/>
      <c r="O14" s="366">
        <v>476000489637</v>
      </c>
      <c r="P14" s="366"/>
      <c r="Q14" s="366">
        <f t="shared" si="0"/>
        <v>136181917061</v>
      </c>
      <c r="R14" s="232"/>
      <c r="S14" s="296">
        <f>Q14/' سهام'!$AA$2</f>
        <v>1.0192842162892122E-2</v>
      </c>
    </row>
    <row r="15" spans="1:21" ht="32.25" customHeight="1">
      <c r="A15" s="153" t="s">
        <v>97</v>
      </c>
      <c r="B15" s="14"/>
      <c r="C15" s="55" t="s">
        <v>103</v>
      </c>
      <c r="D15" s="55"/>
      <c r="E15" s="55" t="s">
        <v>107</v>
      </c>
      <c r="F15" s="55"/>
      <c r="G15" s="55" t="s">
        <v>112</v>
      </c>
      <c r="H15" s="55"/>
      <c r="I15" s="248">
        <v>0.1</v>
      </c>
      <c r="J15" s="233"/>
      <c r="K15" s="366">
        <v>1142849448</v>
      </c>
      <c r="L15" s="366"/>
      <c r="M15" s="366">
        <v>9393283</v>
      </c>
      <c r="N15" s="366"/>
      <c r="O15" s="334">
        <v>0</v>
      </c>
      <c r="P15" s="366"/>
      <c r="Q15" s="366">
        <f t="shared" si="0"/>
        <v>1152242731</v>
      </c>
      <c r="R15" s="232"/>
      <c r="S15" s="296">
        <f>Q15/' سهام'!$AA$2</f>
        <v>8.624220119593405E-5</v>
      </c>
    </row>
    <row r="16" spans="1:21" ht="32.25" customHeight="1">
      <c r="A16" s="153" t="s">
        <v>97</v>
      </c>
      <c r="B16" s="14"/>
      <c r="C16" s="55" t="s">
        <v>104</v>
      </c>
      <c r="D16" s="55"/>
      <c r="E16" s="55" t="s">
        <v>107</v>
      </c>
      <c r="F16" s="55"/>
      <c r="G16" s="55" t="s">
        <v>113</v>
      </c>
      <c r="H16" s="55"/>
      <c r="I16" s="248">
        <v>0.1</v>
      </c>
      <c r="J16" s="99"/>
      <c r="K16" s="366">
        <v>119203173191</v>
      </c>
      <c r="L16" s="366"/>
      <c r="M16" s="366">
        <v>3242594537</v>
      </c>
      <c r="N16" s="366"/>
      <c r="O16" s="366">
        <v>92769339494</v>
      </c>
      <c r="P16" s="366"/>
      <c r="Q16" s="366">
        <f t="shared" si="0"/>
        <v>29676428234</v>
      </c>
      <c r="R16" s="98"/>
      <c r="S16" s="350">
        <f>Q16/' سهام'!$AA$2</f>
        <v>2.2211990804334486E-3</v>
      </c>
    </row>
    <row r="17" spans="1:22" ht="32.25" customHeight="1">
      <c r="A17" s="153" t="s">
        <v>97</v>
      </c>
      <c r="B17" s="14"/>
      <c r="C17" s="55" t="s">
        <v>105</v>
      </c>
      <c r="D17" s="55"/>
      <c r="E17" s="55" t="s">
        <v>107</v>
      </c>
      <c r="F17" s="55"/>
      <c r="G17" s="55" t="s">
        <v>113</v>
      </c>
      <c r="H17" s="55"/>
      <c r="I17" s="248">
        <v>0.1</v>
      </c>
      <c r="J17" s="16"/>
      <c r="K17" s="366">
        <v>119811492078</v>
      </c>
      <c r="L17" s="366"/>
      <c r="M17" s="366">
        <v>29754097506</v>
      </c>
      <c r="N17" s="366"/>
      <c r="O17" s="366">
        <v>15977577473</v>
      </c>
      <c r="P17" s="366"/>
      <c r="Q17" s="366">
        <f t="shared" si="0"/>
        <v>133588012111</v>
      </c>
      <c r="R17" s="162"/>
      <c r="S17" s="371">
        <f>Q17/' سهام'!$AA$2</f>
        <v>9.9986955073633147E-3</v>
      </c>
      <c r="U17" s="82"/>
    </row>
    <row r="18" spans="1:22" ht="32.25" customHeight="1">
      <c r="A18" s="153" t="s">
        <v>97</v>
      </c>
      <c r="B18" s="14"/>
      <c r="C18" s="55" t="s">
        <v>106</v>
      </c>
      <c r="D18" s="55"/>
      <c r="E18" s="55" t="s">
        <v>107</v>
      </c>
      <c r="F18" s="55"/>
      <c r="G18" s="55" t="s">
        <v>113</v>
      </c>
      <c r="H18" s="55"/>
      <c r="I18" s="248">
        <v>0.1</v>
      </c>
      <c r="J18" s="160"/>
      <c r="K18" s="366">
        <v>57244271704</v>
      </c>
      <c r="L18" s="366"/>
      <c r="M18" s="366">
        <v>59538074</v>
      </c>
      <c r="N18" s="366"/>
      <c r="O18" s="366">
        <v>50000472716</v>
      </c>
      <c r="P18" s="366"/>
      <c r="Q18" s="366">
        <f t="shared" si="0"/>
        <v>7303337062</v>
      </c>
      <c r="R18" s="161"/>
      <c r="S18" s="350">
        <f>Q18/' سهام'!$AA$2</f>
        <v>5.4663470409233234E-4</v>
      </c>
      <c r="U18" s="82"/>
    </row>
    <row r="19" spans="1:22" ht="32.25" customHeight="1">
      <c r="A19" s="153" t="s">
        <v>97</v>
      </c>
      <c r="B19" s="14"/>
      <c r="C19" s="304" t="s">
        <v>122</v>
      </c>
      <c r="D19" s="304"/>
      <c r="E19" s="304" t="s">
        <v>107</v>
      </c>
      <c r="F19" s="304"/>
      <c r="G19" s="304" t="s">
        <v>123</v>
      </c>
      <c r="H19" s="304"/>
      <c r="I19" s="248">
        <v>0.1</v>
      </c>
      <c r="J19" s="233"/>
      <c r="K19" s="366">
        <v>6815766091</v>
      </c>
      <c r="L19" s="366"/>
      <c r="M19" s="366">
        <v>21492167</v>
      </c>
      <c r="N19" s="366"/>
      <c r="O19" s="366">
        <v>6700000000</v>
      </c>
      <c r="P19" s="366"/>
      <c r="Q19" s="366">
        <f t="shared" si="0"/>
        <v>137258258</v>
      </c>
      <c r="R19" s="161"/>
      <c r="S19" s="367">
        <f>Q19/' سهام'!$AA$2</f>
        <v>1.0273403323591394E-5</v>
      </c>
      <c r="U19" s="82"/>
    </row>
    <row r="20" spans="1:22" ht="26.25" customHeight="1" thickBot="1">
      <c r="A20" s="14" t="s">
        <v>2</v>
      </c>
      <c r="B20" s="14"/>
      <c r="C20" s="14"/>
      <c r="D20" s="14"/>
      <c r="E20" s="14"/>
      <c r="F20" s="14"/>
      <c r="G20" s="14"/>
      <c r="H20" s="14"/>
      <c r="I20" s="14"/>
      <c r="J20" s="16"/>
      <c r="K20" s="74">
        <f>SUM(K10:K19)</f>
        <v>897250853163</v>
      </c>
      <c r="L20" s="366"/>
      <c r="M20" s="74">
        <f t="shared" ref="M20:Q20" si="1">SUM(M10:M19)</f>
        <v>813087859184</v>
      </c>
      <c r="N20" s="366"/>
      <c r="O20" s="74">
        <f t="shared" si="1"/>
        <v>1017591652830</v>
      </c>
      <c r="P20" s="366"/>
      <c r="Q20" s="74">
        <f t="shared" si="1"/>
        <v>692747059517</v>
      </c>
      <c r="R20" s="161"/>
      <c r="S20" s="328">
        <f>SUM(S10:S19)</f>
        <v>5.18502132210516E-2</v>
      </c>
      <c r="U20" s="414"/>
      <c r="V20" s="414"/>
    </row>
    <row r="21" spans="1:22" ht="18.75" thickTop="1">
      <c r="A21" s="18"/>
      <c r="B21" s="18"/>
      <c r="C21" s="18"/>
      <c r="D21" s="18"/>
      <c r="E21" s="18"/>
      <c r="F21" s="18"/>
      <c r="G21" s="18"/>
      <c r="K21" s="309"/>
      <c r="L21" s="366"/>
      <c r="M21" s="148"/>
      <c r="N21" s="366"/>
      <c r="O21" s="148"/>
      <c r="P21" s="366"/>
      <c r="Q21" s="309"/>
      <c r="R21" s="161"/>
    </row>
    <row r="22" spans="1:22" ht="18">
      <c r="A22" s="18"/>
      <c r="B22" s="18"/>
      <c r="C22" s="18"/>
      <c r="D22" s="15"/>
      <c r="E22" s="141"/>
      <c r="F22" s="15"/>
      <c r="G22" s="141"/>
      <c r="K22" s="309"/>
      <c r="L22" s="366"/>
      <c r="M22" s="148"/>
      <c r="N22" s="366"/>
      <c r="O22" s="148"/>
      <c r="P22" s="366"/>
      <c r="Q22" s="124"/>
      <c r="R22" s="161"/>
    </row>
    <row r="23" spans="1:22" ht="18">
      <c r="A23" s="18"/>
      <c r="B23" s="18"/>
      <c r="C23" s="18"/>
      <c r="D23" s="15"/>
      <c r="E23" s="141"/>
      <c r="F23" s="15"/>
      <c r="G23" s="109"/>
      <c r="J23" s="79"/>
      <c r="K23" s="79"/>
      <c r="L23" s="366"/>
      <c r="M23" s="79"/>
      <c r="N23" s="79"/>
      <c r="O23" s="79"/>
      <c r="P23" s="79"/>
      <c r="Q23" s="79"/>
      <c r="R23" s="161"/>
    </row>
    <row r="24" spans="1:22" ht="18">
      <c r="A24" s="18"/>
      <c r="B24" s="18"/>
      <c r="C24" s="18"/>
      <c r="I24" s="14"/>
      <c r="K24" s="82"/>
      <c r="L24" s="366"/>
      <c r="M24" s="82"/>
      <c r="N24" s="82"/>
      <c r="O24" s="82"/>
      <c r="P24" s="82"/>
      <c r="Q24" s="82"/>
    </row>
    <row r="25" spans="1:22">
      <c r="K25" s="79"/>
      <c r="Q25" s="82"/>
    </row>
    <row r="26" spans="1:22">
      <c r="Q26" s="148"/>
    </row>
    <row r="33" spans="1:1">
      <c r="A33" s="128"/>
    </row>
  </sheetData>
  <mergeCells count="20">
    <mergeCell ref="C6:I6"/>
    <mergeCell ref="M6:O6"/>
    <mergeCell ref="M7:M8"/>
    <mergeCell ref="U20:V20"/>
    <mergeCell ref="A1:S1"/>
    <mergeCell ref="A2:S2"/>
    <mergeCell ref="A3:S3"/>
    <mergeCell ref="S7:S8"/>
    <mergeCell ref="A4:S4"/>
    <mergeCell ref="Q6:S6"/>
    <mergeCell ref="Q7:Q8"/>
    <mergeCell ref="R7:R8"/>
    <mergeCell ref="A7:A8"/>
    <mergeCell ref="J7:J8"/>
    <mergeCell ref="K7:K8"/>
    <mergeCell ref="C7:C8"/>
    <mergeCell ref="O7:O8"/>
    <mergeCell ref="E7:E8"/>
    <mergeCell ref="G7:G8"/>
    <mergeCell ref="I7:I8"/>
  </mergeCells>
  <printOptions horizontalCentered="1"/>
  <pageMargins left="0.70866141732283472" right="0.70866141732283472" top="0.74803149606299213" bottom="0.74803149606299213" header="0.31496062992125984" footer="0.31496062992125984"/>
  <pageSetup scale="78" firstPageNumber="9" orientation="landscape" useFirstPageNumber="1" r:id="rId1"/>
  <headerFooter>
    <oddFooter>&amp;C&amp;"B Nazanin,Bold"&amp;P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</sheetPr>
  <dimension ref="A1:V18"/>
  <sheetViews>
    <sheetView rightToLeft="1" view="pageBreakPreview" zoomScaleNormal="110" zoomScaleSheetLayoutView="100" workbookViewId="0">
      <selection activeCell="E9" sqref="E9"/>
    </sheetView>
  </sheetViews>
  <sheetFormatPr defaultColWidth="9.140625" defaultRowHeight="12.75"/>
  <cols>
    <col min="1" max="1" width="22.7109375" style="102" customWidth="1"/>
    <col min="2" max="2" width="0.42578125" style="27" customWidth="1"/>
    <col min="3" max="3" width="10.7109375" style="27" customWidth="1"/>
    <col min="4" max="4" width="0.5703125" style="27" customWidth="1"/>
    <col min="5" max="5" width="10.140625" style="27" customWidth="1"/>
    <col min="6" max="6" width="0.42578125" style="27" customWidth="1"/>
    <col min="7" max="7" width="6.5703125" style="27" customWidth="1"/>
    <col min="8" max="8" width="0.5703125" style="27" customWidth="1"/>
    <col min="9" max="9" width="13.5703125" style="27" customWidth="1"/>
    <col min="10" max="10" width="0.42578125" style="27" customWidth="1"/>
    <col min="11" max="11" width="11.28515625" style="27" customWidth="1"/>
    <col min="12" max="12" width="0.42578125" style="27" customWidth="1"/>
    <col min="13" max="13" width="14.140625" style="84" bestFit="1" customWidth="1"/>
    <col min="14" max="14" width="0.42578125" style="27" customWidth="1"/>
    <col min="15" max="15" width="13" style="84" customWidth="1"/>
    <col min="16" max="16" width="0.5703125" style="84" customWidth="1"/>
    <col min="17" max="17" width="15.42578125" style="84" bestFit="1" customWidth="1"/>
    <col min="18" max="18" width="0.28515625" style="27" customWidth="1"/>
    <col min="19" max="19" width="13.42578125" style="84" customWidth="1"/>
    <col min="20" max="20" width="9.140625" style="27"/>
    <col min="21" max="21" width="9.7109375" style="27" bestFit="1" customWidth="1"/>
    <col min="22" max="16384" width="9.140625" style="27"/>
  </cols>
  <sheetData>
    <row r="1" spans="1:22" ht="21">
      <c r="A1" s="417" t="str">
        <f>' سهام'!A1:Y1</f>
        <v>صندوق سرمایه‌گذاری اختصاصی بازارگردانی خبرگان اهداف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7"/>
      <c r="N1" s="417"/>
      <c r="O1" s="417"/>
      <c r="P1" s="417"/>
      <c r="Q1" s="417"/>
      <c r="R1" s="417"/>
      <c r="S1" s="417"/>
    </row>
    <row r="2" spans="1:22" ht="21">
      <c r="A2" s="417" t="s">
        <v>66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N2" s="417"/>
      <c r="O2" s="417"/>
      <c r="P2" s="417"/>
      <c r="Q2" s="417"/>
      <c r="R2" s="417"/>
      <c r="S2" s="417"/>
    </row>
    <row r="3" spans="1:22" ht="21">
      <c r="A3" s="417" t="str">
        <f>' سهام'!A3:Y3</f>
        <v>برای دوره یک ماهه منتهی به 30 آذر ماه 1400</v>
      </c>
      <c r="B3" s="417"/>
      <c r="C3" s="417"/>
      <c r="D3" s="417"/>
      <c r="E3" s="417"/>
      <c r="F3" s="417"/>
      <c r="G3" s="417"/>
      <c r="H3" s="417"/>
      <c r="I3" s="417"/>
      <c r="J3" s="417"/>
      <c r="K3" s="417"/>
      <c r="L3" s="417"/>
      <c r="M3" s="417"/>
      <c r="N3" s="417"/>
      <c r="O3" s="417"/>
      <c r="P3" s="417"/>
      <c r="Q3" s="417"/>
      <c r="R3" s="417"/>
      <c r="S3" s="417"/>
    </row>
    <row r="4" spans="1:22" ht="44.25" customHeight="1">
      <c r="A4" s="418" t="s">
        <v>76</v>
      </c>
      <c r="B4" s="418"/>
      <c r="C4" s="418"/>
      <c r="D4" s="418"/>
      <c r="E4" s="418"/>
      <c r="F4" s="418"/>
      <c r="G4" s="418"/>
      <c r="H4" s="418"/>
      <c r="I4" s="418"/>
      <c r="J4" s="418"/>
      <c r="K4" s="418"/>
      <c r="L4" s="418"/>
      <c r="M4" s="418"/>
      <c r="N4" s="418"/>
      <c r="O4" s="418"/>
      <c r="P4" s="418"/>
      <c r="Q4" s="418"/>
      <c r="R4" s="418"/>
      <c r="S4" s="418"/>
      <c r="T4" s="28"/>
      <c r="U4" s="28"/>
      <c r="V4" s="28"/>
    </row>
    <row r="5" spans="1:22" ht="34.5" customHeight="1" thickBot="1">
      <c r="A5" s="100"/>
      <c r="B5" s="3"/>
      <c r="C5" s="413" t="s">
        <v>53</v>
      </c>
      <c r="D5" s="413"/>
      <c r="E5" s="413"/>
      <c r="F5" s="413"/>
      <c r="G5" s="413"/>
      <c r="H5" s="52"/>
      <c r="I5" s="416" t="s">
        <v>81</v>
      </c>
      <c r="J5" s="416"/>
      <c r="K5" s="416"/>
      <c r="L5" s="416"/>
      <c r="M5" s="416"/>
      <c r="N5" s="53"/>
      <c r="O5" s="416" t="s">
        <v>82</v>
      </c>
      <c r="P5" s="416"/>
      <c r="Q5" s="416"/>
      <c r="R5" s="416"/>
      <c r="S5" s="416"/>
      <c r="T5" s="2"/>
      <c r="U5" s="2"/>
      <c r="V5" s="2"/>
    </row>
    <row r="6" spans="1:22" ht="65.25" customHeight="1" thickBot="1">
      <c r="A6" s="101" t="s">
        <v>40</v>
      </c>
      <c r="B6" s="36"/>
      <c r="C6" s="47" t="s">
        <v>47</v>
      </c>
      <c r="D6" s="51"/>
      <c r="E6" s="47" t="s">
        <v>52</v>
      </c>
      <c r="F6" s="51"/>
      <c r="G6" s="47" t="s">
        <v>48</v>
      </c>
      <c r="H6" s="51"/>
      <c r="I6" s="47" t="s">
        <v>49</v>
      </c>
      <c r="J6" s="51"/>
      <c r="K6" s="47" t="s">
        <v>50</v>
      </c>
      <c r="L6" s="51"/>
      <c r="M6" s="83" t="s">
        <v>51</v>
      </c>
      <c r="N6" s="49"/>
      <c r="O6" s="83" t="s">
        <v>49</v>
      </c>
      <c r="P6" s="88"/>
      <c r="Q6" s="83" t="s">
        <v>50</v>
      </c>
      <c r="R6" s="65"/>
      <c r="S6" s="83" t="s">
        <v>51</v>
      </c>
      <c r="T6" s="37"/>
      <c r="U6" s="37"/>
      <c r="V6" s="37"/>
    </row>
    <row r="7" spans="1:22" ht="26.25" customHeight="1">
      <c r="A7" s="97"/>
      <c r="B7" s="36"/>
      <c r="C7" s="55"/>
      <c r="D7" s="55"/>
      <c r="E7" s="55"/>
      <c r="F7" s="55"/>
      <c r="G7" s="55"/>
      <c r="H7" s="55"/>
      <c r="I7" s="108"/>
      <c r="J7" s="108">
        <v>0</v>
      </c>
      <c r="K7" s="108"/>
      <c r="L7" s="108">
        <v>0</v>
      </c>
      <c r="M7" s="108"/>
      <c r="N7" s="55"/>
      <c r="O7" s="55"/>
      <c r="P7" s="55"/>
      <c r="Q7" s="108"/>
      <c r="R7" s="55"/>
      <c r="S7" s="55"/>
      <c r="T7" s="37"/>
      <c r="U7" s="37"/>
      <c r="V7" s="37"/>
    </row>
    <row r="8" spans="1:22" ht="26.25" customHeight="1">
      <c r="A8" s="97"/>
      <c r="B8" s="36"/>
      <c r="C8" s="55"/>
      <c r="D8" s="55"/>
      <c r="E8" s="55"/>
      <c r="F8" s="55"/>
      <c r="G8" s="55"/>
      <c r="H8" s="55"/>
      <c r="I8" s="108"/>
      <c r="J8" s="108">
        <v>0</v>
      </c>
      <c r="K8" s="108"/>
      <c r="L8" s="108">
        <v>0</v>
      </c>
      <c r="M8" s="108"/>
      <c r="N8" s="55"/>
      <c r="O8" s="55"/>
      <c r="P8" s="55"/>
      <c r="Q8" s="108"/>
      <c r="R8" s="55"/>
      <c r="S8" s="55"/>
      <c r="T8" s="37"/>
      <c r="U8" s="37"/>
      <c r="V8" s="37"/>
    </row>
    <row r="9" spans="1:22" ht="26.25" customHeight="1">
      <c r="A9" s="97"/>
      <c r="B9" s="36"/>
      <c r="C9" s="55"/>
      <c r="D9" s="55"/>
      <c r="E9" s="55"/>
      <c r="F9" s="55"/>
      <c r="G9" s="55"/>
      <c r="H9" s="55"/>
      <c r="I9" s="108"/>
      <c r="J9" s="108">
        <v>0</v>
      </c>
      <c r="K9" s="108"/>
      <c r="L9" s="108">
        <v>0</v>
      </c>
      <c r="M9" s="108"/>
      <c r="N9" s="55"/>
      <c r="O9" s="55"/>
      <c r="P9" s="55"/>
      <c r="Q9" s="108"/>
      <c r="R9" s="55"/>
      <c r="S9" s="55"/>
      <c r="T9" s="37"/>
      <c r="U9" s="37"/>
      <c r="V9" s="129"/>
    </row>
    <row r="10" spans="1:22" ht="28.5" customHeight="1">
      <c r="A10" s="97"/>
      <c r="B10" s="36"/>
      <c r="C10" s="55"/>
      <c r="D10" s="55"/>
      <c r="E10" s="55"/>
      <c r="F10" s="55"/>
      <c r="G10" s="55"/>
      <c r="H10" s="55"/>
      <c r="I10" s="108"/>
      <c r="J10" s="108">
        <v>0</v>
      </c>
      <c r="K10" s="108"/>
      <c r="L10" s="108">
        <v>0</v>
      </c>
      <c r="M10" s="108"/>
      <c r="N10" s="55"/>
      <c r="O10" s="55"/>
      <c r="P10" s="55"/>
      <c r="Q10" s="108"/>
      <c r="R10" s="55"/>
      <c r="S10" s="55"/>
      <c r="T10" s="37"/>
      <c r="U10" s="37"/>
      <c r="V10" s="129"/>
    </row>
    <row r="11" spans="1:22" ht="24.75" customHeight="1" thickBot="1">
      <c r="A11" s="135" t="s">
        <v>2</v>
      </c>
      <c r="I11" s="142">
        <f>SUM(I7:I9)</f>
        <v>0</v>
      </c>
      <c r="J11" s="91">
        <f>SUM(J7:J9)</f>
        <v>0</v>
      </c>
      <c r="K11" s="142">
        <f>SUM(K7:K10)</f>
        <v>0</v>
      </c>
      <c r="L11" s="91">
        <f>SUM(L7:L9)</f>
        <v>0</v>
      </c>
      <c r="M11" s="142">
        <f>SUM(M7:M10)</f>
        <v>0</v>
      </c>
      <c r="N11" s="55">
        <f>SUM(N7:N9)</f>
        <v>0</v>
      </c>
      <c r="O11" s="74">
        <f>SUM(O7:O10)</f>
        <v>0</v>
      </c>
      <c r="P11" s="55">
        <f>SUM(P7:P9)</f>
        <v>0</v>
      </c>
      <c r="Q11" s="74">
        <f>SUM(Q7:Q10)</f>
        <v>0</v>
      </c>
      <c r="R11" s="55">
        <f>SUM(R7:R9)</f>
        <v>0</v>
      </c>
      <c r="S11" s="74">
        <f>SUM(S7:S10)</f>
        <v>0</v>
      </c>
    </row>
    <row r="12" spans="1:22" ht="19.5" thickTop="1">
      <c r="A12" s="97"/>
      <c r="O12" s="85"/>
    </row>
    <row r="14" spans="1:22">
      <c r="Q14" s="148"/>
      <c r="S14" s="123"/>
      <c r="U14" s="124"/>
    </row>
    <row r="15" spans="1:22">
      <c r="S15" s="123"/>
      <c r="U15" s="37"/>
    </row>
    <row r="16" spans="1:22">
      <c r="O16" s="132"/>
      <c r="Q16" s="123"/>
      <c r="U16" s="37"/>
    </row>
    <row r="17" spans="13:21" ht="14.25" customHeight="1">
      <c r="M17" s="415"/>
      <c r="N17" s="415"/>
      <c r="O17" s="415"/>
      <c r="U17" s="130"/>
    </row>
    <row r="18" spans="13:21">
      <c r="O18" s="123"/>
    </row>
  </sheetData>
  <mergeCells count="8">
    <mergeCell ref="M17:O17"/>
    <mergeCell ref="C5:G5"/>
    <mergeCell ref="I5:M5"/>
    <mergeCell ref="O5:S5"/>
    <mergeCell ref="A1:S1"/>
    <mergeCell ref="A2:S2"/>
    <mergeCell ref="A3:S3"/>
    <mergeCell ref="A4:S4"/>
  </mergeCells>
  <printOptions horizontalCentered="1"/>
  <pageMargins left="0.51181102362204722" right="0.35433070866141736" top="0.74803149606299213" bottom="0.74803149606299213" header="0.31496062992125984" footer="0.31496062992125984"/>
  <pageSetup scale="83" firstPageNumber="7" orientation="landscape" useFirstPageNumber="1" r:id="rId1"/>
  <headerFooter>
    <oddFooter>&amp;C&amp;"B Nazanin,Bold"5</oddFooter>
  </headerFooter>
  <ignoredErrors>
    <ignoredError sqref="I11" formulaRange="1"/>
    <ignoredError sqref="K11 M11 P11:Q11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/>
  </sheetPr>
  <dimension ref="A1:V22"/>
  <sheetViews>
    <sheetView rightToLeft="1" view="pageBreakPreview" zoomScaleNormal="100" zoomScaleSheetLayoutView="100" workbookViewId="0">
      <selection activeCell="S17" sqref="S17"/>
    </sheetView>
  </sheetViews>
  <sheetFormatPr defaultRowHeight="15"/>
  <cols>
    <col min="1" max="1" width="21.140625" style="165" customWidth="1"/>
    <col min="2" max="2" width="0.7109375" style="165" customWidth="1"/>
    <col min="3" max="3" width="15.42578125" customWidth="1"/>
    <col min="4" max="4" width="0.42578125" customWidth="1"/>
    <col min="5" max="5" width="11.5703125" customWidth="1"/>
    <col min="6" max="6" width="0.5703125" customWidth="1"/>
    <col min="7" max="7" width="8.140625" customWidth="1"/>
    <col min="8" max="8" width="0.28515625" customWidth="1"/>
    <col min="9" max="9" width="15.7109375" customWidth="1"/>
    <col min="10" max="10" width="0.7109375" customWidth="1"/>
    <col min="11" max="11" width="13.28515625" customWidth="1"/>
    <col min="12" max="12" width="0.85546875" customWidth="1"/>
    <col min="13" max="13" width="18.85546875" customWidth="1"/>
    <col min="14" max="14" width="0.7109375" customWidth="1"/>
    <col min="15" max="15" width="18.28515625" customWidth="1"/>
    <col min="16" max="16" width="0.42578125" customWidth="1"/>
    <col min="17" max="17" width="8.7109375" customWidth="1"/>
    <col min="18" max="18" width="0.42578125" customWidth="1"/>
    <col min="19" max="19" width="18" customWidth="1"/>
    <col min="21" max="22" width="11.140625" bestFit="1" customWidth="1"/>
  </cols>
  <sheetData>
    <row r="1" spans="1:22" ht="21">
      <c r="A1" s="424" t="str">
        <f>Sheet1!L4</f>
        <v>صندوق سرمایه‌گذاری اختصاصی بازارگردانی خبرگان اهداف</v>
      </c>
      <c r="B1" s="424"/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  <c r="N1" s="424"/>
      <c r="O1" s="424"/>
      <c r="P1" s="424"/>
      <c r="Q1" s="424"/>
      <c r="R1" s="424"/>
      <c r="S1" s="424"/>
    </row>
    <row r="2" spans="1:22" ht="21">
      <c r="A2" s="424" t="s">
        <v>66</v>
      </c>
      <c r="B2" s="424"/>
      <c r="C2" s="424"/>
      <c r="D2" s="424"/>
      <c r="E2" s="424"/>
      <c r="F2" s="424"/>
      <c r="G2" s="424"/>
      <c r="H2" s="424"/>
      <c r="I2" s="424"/>
      <c r="J2" s="424"/>
      <c r="K2" s="424"/>
      <c r="L2" s="424"/>
      <c r="M2" s="424"/>
      <c r="N2" s="424"/>
      <c r="O2" s="424"/>
      <c r="P2" s="424"/>
      <c r="Q2" s="424"/>
      <c r="R2" s="424"/>
      <c r="S2" s="424"/>
    </row>
    <row r="3" spans="1:22" ht="21">
      <c r="A3" s="424" t="str">
        <f>Sheet1!L5</f>
        <v>برای دوره یک ماهه منتهی به 30 آذر ماه 1400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424"/>
      <c r="S3" s="424"/>
    </row>
    <row r="4" spans="1:22" ht="8.25" customHeight="1">
      <c r="A4" s="164"/>
      <c r="B4" s="164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U4" s="136"/>
    </row>
    <row r="5" spans="1:22" ht="21">
      <c r="A5" s="419" t="s">
        <v>114</v>
      </c>
      <c r="B5" s="419"/>
      <c r="C5" s="419"/>
      <c r="D5" s="419"/>
      <c r="E5" s="419"/>
      <c r="F5" s="419"/>
      <c r="G5" s="419"/>
      <c r="H5" s="419"/>
      <c r="I5" s="419"/>
      <c r="J5" s="26"/>
    </row>
    <row r="6" spans="1:22" ht="20.25" thickBot="1">
      <c r="A6" s="155"/>
      <c r="B6" s="155"/>
      <c r="C6" s="420"/>
      <c r="D6" s="421"/>
      <c r="E6" s="420"/>
      <c r="F6" s="420"/>
      <c r="G6" s="420"/>
      <c r="H6" s="38"/>
      <c r="I6" s="422" t="s">
        <v>126</v>
      </c>
      <c r="J6" s="416"/>
      <c r="K6" s="416"/>
      <c r="L6" s="423"/>
      <c r="M6" s="416"/>
      <c r="N6" s="9"/>
      <c r="O6" s="416" t="s">
        <v>127</v>
      </c>
      <c r="P6" s="416"/>
      <c r="Q6" s="416"/>
      <c r="R6" s="416"/>
      <c r="S6" s="416"/>
    </row>
    <row r="7" spans="1:22" ht="54.75" thickBot="1">
      <c r="A7" s="34" t="s">
        <v>45</v>
      </c>
      <c r="B7" s="34"/>
      <c r="C7" s="39" t="s">
        <v>54</v>
      </c>
      <c r="D7" s="270"/>
      <c r="E7" s="39" t="s">
        <v>30</v>
      </c>
      <c r="F7" s="40"/>
      <c r="G7" s="39" t="s">
        <v>42</v>
      </c>
      <c r="H7" s="134"/>
      <c r="I7" s="39" t="s">
        <v>67</v>
      </c>
      <c r="J7" s="105"/>
      <c r="K7" s="39" t="s">
        <v>50</v>
      </c>
      <c r="L7" s="271"/>
      <c r="M7" s="39" t="s">
        <v>55</v>
      </c>
      <c r="N7" s="9"/>
      <c r="O7" s="39" t="s">
        <v>67</v>
      </c>
      <c r="P7" s="105"/>
      <c r="Q7" s="39" t="s">
        <v>50</v>
      </c>
      <c r="R7" s="105"/>
      <c r="S7" s="39" t="s">
        <v>55</v>
      </c>
      <c r="U7" s="148"/>
    </row>
    <row r="8" spans="1:22" s="263" customFormat="1" ht="13.5" customHeight="1">
      <c r="A8" s="180"/>
      <c r="B8" s="180"/>
      <c r="C8" s="105"/>
      <c r="D8" s="105"/>
      <c r="E8" s="105"/>
      <c r="F8" s="105"/>
      <c r="G8" s="105"/>
      <c r="H8" s="105"/>
      <c r="I8" s="105" t="s">
        <v>85</v>
      </c>
      <c r="J8" s="105"/>
      <c r="K8" s="105" t="s">
        <v>85</v>
      </c>
      <c r="L8" s="105"/>
      <c r="M8" s="105" t="s">
        <v>85</v>
      </c>
      <c r="N8" s="57"/>
      <c r="O8" s="105" t="s">
        <v>85</v>
      </c>
      <c r="P8" s="105"/>
      <c r="Q8" s="105" t="s">
        <v>85</v>
      </c>
      <c r="R8" s="105"/>
      <c r="S8" s="105" t="s">
        <v>85</v>
      </c>
      <c r="U8" s="149"/>
    </row>
    <row r="9" spans="1:22" s="252" customFormat="1" ht="36">
      <c r="A9" s="358" t="str">
        <f>CONCATENATE('درآمد سپرده بانکی'!A10," ",'درآمد سپرده بانکی'!C10)</f>
        <v>بانک تجارت کار 156385824</v>
      </c>
      <c r="B9" s="215"/>
      <c r="C9" s="216" t="s">
        <v>119</v>
      </c>
      <c r="D9" s="216"/>
      <c r="E9" s="216"/>
      <c r="F9" s="216"/>
      <c r="G9" s="219">
        <v>0.1</v>
      </c>
      <c r="H9" s="216"/>
      <c r="I9" s="91">
        <v>2884100299</v>
      </c>
      <c r="J9" s="91"/>
      <c r="K9" s="267">
        <v>0</v>
      </c>
      <c r="L9" s="91"/>
      <c r="M9" s="91">
        <f t="shared" ref="M9:M16" si="0">I9+K9</f>
        <v>2884100299</v>
      </c>
      <c r="N9" s="91"/>
      <c r="O9" s="91">
        <v>9083022154</v>
      </c>
      <c r="P9" s="91"/>
      <c r="Q9" s="267">
        <v>0</v>
      </c>
      <c r="R9" s="91"/>
      <c r="S9" s="91">
        <f t="shared" ref="S9:S16" si="1">O9+Q9</f>
        <v>9083022154</v>
      </c>
    </row>
    <row r="10" spans="1:22" s="252" customFormat="1" ht="36">
      <c r="A10" s="358" t="str">
        <f>CONCATENATE('درآمد سپرده بانکی'!A11," ",'درآمد سپرده بانکی'!C11)</f>
        <v>بانک تجارت کار 156385859</v>
      </c>
      <c r="B10" s="215"/>
      <c r="C10" s="216" t="s">
        <v>118</v>
      </c>
      <c r="D10" s="217"/>
      <c r="E10" s="216"/>
      <c r="F10" s="217"/>
      <c r="G10" s="219">
        <v>0.1</v>
      </c>
      <c r="H10" s="216"/>
      <c r="I10" s="91">
        <v>99215233</v>
      </c>
      <c r="J10" s="91"/>
      <c r="K10" s="267">
        <v>0</v>
      </c>
      <c r="L10" s="91"/>
      <c r="M10" s="91">
        <f t="shared" si="0"/>
        <v>99215233</v>
      </c>
      <c r="N10" s="91"/>
      <c r="O10" s="91">
        <v>304606530</v>
      </c>
      <c r="P10" s="91"/>
      <c r="Q10" s="267">
        <v>0</v>
      </c>
      <c r="R10" s="91"/>
      <c r="S10" s="91">
        <f t="shared" si="1"/>
        <v>304606530</v>
      </c>
      <c r="U10" s="148"/>
    </row>
    <row r="11" spans="1:22" s="252" customFormat="1" ht="36">
      <c r="A11" s="358" t="str">
        <f>CONCATENATE('درآمد سپرده بانکی'!A12," ",'درآمد سپرده بانکی'!C12)</f>
        <v>بانک تجارت کار 156358290</v>
      </c>
      <c r="B11" s="215"/>
      <c r="C11" s="216" t="s">
        <v>119</v>
      </c>
      <c r="D11" s="217"/>
      <c r="E11" s="216"/>
      <c r="F11" s="217"/>
      <c r="G11" s="219">
        <v>0.1</v>
      </c>
      <c r="H11" s="216"/>
      <c r="I11" s="91">
        <v>1110178672</v>
      </c>
      <c r="J11" s="91"/>
      <c r="K11" s="267">
        <v>0</v>
      </c>
      <c r="L11" s="91"/>
      <c r="M11" s="91">
        <f t="shared" si="0"/>
        <v>1110178672</v>
      </c>
      <c r="N11" s="91"/>
      <c r="O11" s="91">
        <v>2958266914</v>
      </c>
      <c r="P11" s="91"/>
      <c r="Q11" s="267">
        <v>0</v>
      </c>
      <c r="R11" s="91"/>
      <c r="S11" s="91">
        <f t="shared" si="1"/>
        <v>2958266914</v>
      </c>
      <c r="U11" s="148"/>
    </row>
    <row r="12" spans="1:22" s="252" customFormat="1" ht="36">
      <c r="A12" s="358" t="str">
        <f>CONCATENATE('درآمد سپرده بانکی'!A13," ",'درآمد سپرده بانکی'!C13)</f>
        <v>بانک تجارت کار 156358371</v>
      </c>
      <c r="B12" s="215"/>
      <c r="C12" s="216" t="s">
        <v>119</v>
      </c>
      <c r="D12" s="217"/>
      <c r="E12" s="216"/>
      <c r="F12" s="217"/>
      <c r="G12" s="219">
        <v>0.1</v>
      </c>
      <c r="H12" s="216"/>
      <c r="I12" s="91">
        <v>9393283</v>
      </c>
      <c r="J12" s="91"/>
      <c r="K12" s="267">
        <v>0</v>
      </c>
      <c r="L12" s="91"/>
      <c r="M12" s="91">
        <f t="shared" si="0"/>
        <v>9393283</v>
      </c>
      <c r="N12" s="91"/>
      <c r="O12" s="91">
        <v>27950746</v>
      </c>
      <c r="P12" s="91"/>
      <c r="Q12" s="267">
        <v>0</v>
      </c>
      <c r="R12" s="91"/>
      <c r="S12" s="91">
        <f t="shared" si="1"/>
        <v>27950746</v>
      </c>
      <c r="U12" s="148"/>
    </row>
    <row r="13" spans="1:22" s="252" customFormat="1" ht="36">
      <c r="A13" s="358" t="str">
        <f>CONCATENATE('درآمد سپرده بانکی'!A14," ",'درآمد سپرده بانکی'!C14)</f>
        <v>بانک تجارت کار 156385921</v>
      </c>
      <c r="B13" s="215"/>
      <c r="C13" s="216" t="s">
        <v>118</v>
      </c>
      <c r="D13" s="217"/>
      <c r="E13" s="216"/>
      <c r="F13" s="217"/>
      <c r="G13" s="219">
        <v>0.1</v>
      </c>
      <c r="H13" s="216"/>
      <c r="I13" s="91">
        <v>241927404</v>
      </c>
      <c r="J13" s="267"/>
      <c r="K13" s="267">
        <v>0</v>
      </c>
      <c r="L13" s="267"/>
      <c r="M13" s="91">
        <f t="shared" si="0"/>
        <v>241927404</v>
      </c>
      <c r="N13" s="91"/>
      <c r="O13" s="91">
        <v>1258291856</v>
      </c>
      <c r="P13" s="91"/>
      <c r="Q13" s="267">
        <v>0</v>
      </c>
      <c r="R13" s="91"/>
      <c r="S13" s="91">
        <f t="shared" si="1"/>
        <v>1258291856</v>
      </c>
      <c r="U13" s="148"/>
    </row>
    <row r="14" spans="1:22" s="252" customFormat="1" ht="36">
      <c r="A14" s="358" t="str">
        <f>CONCATENATE('درآمد سپرده بانکی'!A15," ",'درآمد سپرده بانکی'!C15)</f>
        <v>بانک تجارت کار 156385948</v>
      </c>
      <c r="B14" s="215"/>
      <c r="C14" s="216" t="s">
        <v>118</v>
      </c>
      <c r="D14" s="217"/>
      <c r="E14" s="216"/>
      <c r="F14" s="217"/>
      <c r="G14" s="219">
        <v>0.1</v>
      </c>
      <c r="H14" s="216"/>
      <c r="I14" s="91">
        <v>955251437</v>
      </c>
      <c r="J14" s="91"/>
      <c r="K14" s="267">
        <v>0</v>
      </c>
      <c r="L14" s="91"/>
      <c r="M14" s="91">
        <f t="shared" si="0"/>
        <v>955251437</v>
      </c>
      <c r="N14" s="91"/>
      <c r="O14" s="91">
        <v>2350256879</v>
      </c>
      <c r="P14" s="91"/>
      <c r="Q14" s="267">
        <v>0</v>
      </c>
      <c r="R14" s="91"/>
      <c r="S14" s="91">
        <f t="shared" si="1"/>
        <v>2350256879</v>
      </c>
      <c r="U14" s="148"/>
    </row>
    <row r="15" spans="1:22" s="252" customFormat="1" ht="36">
      <c r="A15" s="358" t="str">
        <f>CONCATENATE('درآمد سپرده بانکی'!A16," ",'درآمد سپرده بانکی'!C16)</f>
        <v>بانک تجارت کار 156385972</v>
      </c>
      <c r="B15" s="97"/>
      <c r="C15" s="216" t="s">
        <v>118</v>
      </c>
      <c r="D15" s="218"/>
      <c r="E15" s="163"/>
      <c r="F15" s="93"/>
      <c r="G15" s="213">
        <v>0.1</v>
      </c>
      <c r="H15" s="93"/>
      <c r="I15" s="91">
        <v>59538074</v>
      </c>
      <c r="J15" s="91"/>
      <c r="K15" s="267">
        <v>0</v>
      </c>
      <c r="L15" s="91"/>
      <c r="M15" s="91">
        <f t="shared" si="0"/>
        <v>59538074</v>
      </c>
      <c r="N15" s="91"/>
      <c r="O15" s="91">
        <v>169017753</v>
      </c>
      <c r="P15" s="91"/>
      <c r="Q15" s="267">
        <v>0</v>
      </c>
      <c r="R15" s="91"/>
      <c r="S15" s="91">
        <f t="shared" si="1"/>
        <v>169017753</v>
      </c>
      <c r="V15" s="148"/>
    </row>
    <row r="16" spans="1:22" s="301" customFormat="1" ht="36">
      <c r="A16" s="358" t="str">
        <f>CONCATENATE('درآمد سپرده بانکی'!A17," ",'درآمد سپرده بانکی'!C17)</f>
        <v>بانک تجارت کار 156386235</v>
      </c>
      <c r="B16" s="97"/>
      <c r="C16" s="216" t="s">
        <v>129</v>
      </c>
      <c r="D16" s="218"/>
      <c r="E16" s="163"/>
      <c r="F16" s="93"/>
      <c r="G16" s="213">
        <v>0.1</v>
      </c>
      <c r="H16" s="93"/>
      <c r="I16" s="91">
        <v>21492167</v>
      </c>
      <c r="J16" s="91"/>
      <c r="K16" s="267">
        <v>0</v>
      </c>
      <c r="L16" s="91"/>
      <c r="M16" s="91">
        <f t="shared" si="0"/>
        <v>21492167</v>
      </c>
      <c r="N16" s="91"/>
      <c r="O16" s="91">
        <v>21492167</v>
      </c>
      <c r="P16" s="91"/>
      <c r="Q16" s="267">
        <v>0</v>
      </c>
      <c r="R16" s="91"/>
      <c r="S16" s="91">
        <f t="shared" si="1"/>
        <v>21492167</v>
      </c>
      <c r="V16" s="309"/>
    </row>
    <row r="17" spans="1:19" ht="27" customHeight="1" thickBot="1">
      <c r="A17" s="176" t="s">
        <v>2</v>
      </c>
      <c r="B17" s="97"/>
      <c r="C17" s="57"/>
      <c r="D17" s="9"/>
      <c r="E17" s="9"/>
      <c r="F17" s="9"/>
      <c r="G17" s="57"/>
      <c r="H17" s="57"/>
      <c r="I17" s="92">
        <f>SUM(I9:I16)</f>
        <v>5381096569</v>
      </c>
      <c r="J17" s="91"/>
      <c r="K17" s="372">
        <f t="shared" ref="K17:S17" si="2">SUM(K9:K16)</f>
        <v>0</v>
      </c>
      <c r="L17" s="91"/>
      <c r="M17" s="306">
        <f t="shared" si="2"/>
        <v>5381096569</v>
      </c>
      <c r="N17" s="91"/>
      <c r="O17" s="306">
        <f t="shared" si="2"/>
        <v>16172904999</v>
      </c>
      <c r="P17" s="91"/>
      <c r="Q17" s="372">
        <f t="shared" si="2"/>
        <v>0</v>
      </c>
      <c r="R17" s="91"/>
      <c r="S17" s="306">
        <f t="shared" si="2"/>
        <v>16172904999</v>
      </c>
    </row>
    <row r="18" spans="1:19" ht="19.5" thickTop="1">
      <c r="I18" s="284"/>
      <c r="J18" s="91"/>
      <c r="K18" s="147"/>
      <c r="L18" s="91"/>
      <c r="N18" s="91"/>
      <c r="O18" s="284"/>
      <c r="P18" s="91"/>
      <c r="R18" s="91"/>
    </row>
    <row r="19" spans="1:19" ht="18.75">
      <c r="I19" s="284"/>
      <c r="J19" s="91"/>
      <c r="K19" s="66"/>
      <c r="N19" s="91"/>
      <c r="O19" s="284"/>
      <c r="P19" s="91"/>
      <c r="R19" s="91"/>
    </row>
    <row r="20" spans="1:19" ht="18.75">
      <c r="I20" s="147"/>
      <c r="J20" s="91"/>
      <c r="M20" s="66"/>
      <c r="O20" s="66"/>
      <c r="P20" s="91"/>
      <c r="R20" s="91"/>
      <c r="S20" s="66"/>
    </row>
    <row r="21" spans="1:19" ht="18.75">
      <c r="I21" s="66"/>
      <c r="J21" s="91"/>
      <c r="K21" s="66"/>
      <c r="L21" s="66"/>
      <c r="M21" s="66"/>
      <c r="N21" s="66"/>
      <c r="O21" s="66"/>
      <c r="P21" s="91"/>
      <c r="R21" s="91"/>
      <c r="S21" s="147"/>
    </row>
    <row r="22" spans="1:19" ht="18.75">
      <c r="J22" s="91"/>
      <c r="R22" s="91"/>
      <c r="S22" s="147"/>
    </row>
  </sheetData>
  <mergeCells count="7">
    <mergeCell ref="A5:I5"/>
    <mergeCell ref="C6:G6"/>
    <mergeCell ref="I6:M6"/>
    <mergeCell ref="O6:S6"/>
    <mergeCell ref="A1:S1"/>
    <mergeCell ref="A2:S2"/>
    <mergeCell ref="A3:S3"/>
  </mergeCells>
  <phoneticPr fontId="56" type="noConversion"/>
  <printOptions horizontalCentered="1"/>
  <pageMargins left="0.70866141732283472" right="0.70866141732283472" top="0.74803149606299213" bottom="0.74803149606299213" header="0.31496062992125984" footer="0.31496062992125984"/>
  <pageSetup scale="75" firstPageNumber="12" orientation="landscape" useFirstPageNumber="1" r:id="rId1"/>
  <headerFooter>
    <oddFooter>&amp;C&amp;"B Nazanin,Regular"&amp;12&amp;P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  <pageSetUpPr fitToPage="1"/>
  </sheetPr>
  <dimension ref="A1:W19"/>
  <sheetViews>
    <sheetView rightToLeft="1" view="pageBreakPreview" zoomScale="115" zoomScaleNormal="100" zoomScaleSheetLayoutView="115" workbookViewId="0">
      <selection activeCell="E8" sqref="E8"/>
    </sheetView>
  </sheetViews>
  <sheetFormatPr defaultRowHeight="15"/>
  <cols>
    <col min="1" max="1" width="46.7109375" style="29" customWidth="1"/>
    <col min="2" max="2" width="0.5703125" style="29" customWidth="1"/>
    <col min="4" max="4" width="0.28515625" customWidth="1"/>
    <col min="5" max="5" width="20.5703125" customWidth="1"/>
    <col min="6" max="6" width="0.28515625" customWidth="1"/>
    <col min="7" max="7" width="18" customWidth="1"/>
    <col min="8" max="8" width="0.42578125" customWidth="1"/>
    <col min="9" max="9" width="16.28515625" customWidth="1"/>
    <col min="10" max="10" width="0.28515625" customWidth="1"/>
    <col min="11" max="11" width="12.7109375" customWidth="1"/>
    <col min="12" max="12" width="16.7109375" bestFit="1" customWidth="1"/>
    <col min="13" max="13" width="19.5703125" bestFit="1" customWidth="1"/>
  </cols>
  <sheetData>
    <row r="1" spans="1:23" ht="21">
      <c r="A1" s="424" t="str">
        <f>Sheet1!L4</f>
        <v>صندوق سرمایه‌گذاری اختصاصی بازارگردانی خبرگان اهداف</v>
      </c>
      <c r="B1" s="424"/>
      <c r="C1" s="424"/>
      <c r="D1" s="424"/>
      <c r="E1" s="424"/>
      <c r="F1" s="424"/>
      <c r="G1" s="424"/>
      <c r="H1" s="424"/>
      <c r="I1" s="424"/>
      <c r="K1" s="305"/>
      <c r="L1" s="357"/>
      <c r="M1" s="106"/>
    </row>
    <row r="2" spans="1:23" ht="21">
      <c r="A2" s="424" t="s">
        <v>66</v>
      </c>
      <c r="B2" s="424"/>
      <c r="C2" s="424"/>
      <c r="D2" s="424"/>
      <c r="E2" s="424"/>
      <c r="F2" s="424"/>
      <c r="G2" s="424"/>
      <c r="H2" s="424"/>
      <c r="I2" s="424"/>
    </row>
    <row r="3" spans="1:23" ht="21">
      <c r="A3" s="424" t="str">
        <f>Sheet1!L5</f>
        <v>برای دوره یک ماهه منتهی به 30 آذر ماه 1400</v>
      </c>
      <c r="B3" s="424"/>
      <c r="C3" s="424"/>
      <c r="D3" s="424"/>
      <c r="E3" s="424"/>
      <c r="F3" s="424"/>
      <c r="G3" s="424"/>
      <c r="H3" s="424"/>
      <c r="I3" s="424"/>
    </row>
    <row r="4" spans="1:23" s="253" customFormat="1" ht="21">
      <c r="A4" s="256"/>
      <c r="B4" s="256"/>
      <c r="C4" s="256"/>
      <c r="D4" s="256"/>
      <c r="E4" s="256"/>
      <c r="F4" s="256"/>
      <c r="G4" s="256"/>
      <c r="H4" s="256"/>
      <c r="I4" s="256"/>
    </row>
    <row r="5" spans="1:23" ht="25.5">
      <c r="A5" s="408" t="s">
        <v>34</v>
      </c>
      <c r="B5" s="408"/>
      <c r="C5" s="408"/>
      <c r="D5" s="408"/>
      <c r="E5" s="408"/>
      <c r="F5" s="408"/>
      <c r="G5" s="408"/>
      <c r="H5" s="408"/>
      <c r="I5" s="40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</row>
    <row r="6" spans="1:23" s="253" customFormat="1" ht="25.5">
      <c r="A6" s="255"/>
      <c r="B6" s="255"/>
      <c r="C6" s="255"/>
      <c r="D6" s="255"/>
      <c r="E6" s="255"/>
      <c r="F6" s="255"/>
      <c r="G6" s="255"/>
      <c r="H6" s="255"/>
      <c r="I6" s="255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</row>
    <row r="7" spans="1:23" ht="18.75" thickBot="1">
      <c r="A7" s="34" t="s">
        <v>45</v>
      </c>
      <c r="B7" s="30"/>
      <c r="C7" s="31" t="s">
        <v>46</v>
      </c>
      <c r="D7" s="32"/>
      <c r="E7" s="31" t="s">
        <v>6</v>
      </c>
      <c r="F7" s="32"/>
      <c r="G7" s="31" t="s">
        <v>24</v>
      </c>
      <c r="H7" s="45"/>
      <c r="I7" s="46" t="s">
        <v>68</v>
      </c>
      <c r="L7" s="3"/>
      <c r="M7" s="76"/>
    </row>
    <row r="8" spans="1:23" ht="21" customHeight="1">
      <c r="A8" s="60" t="s">
        <v>116</v>
      </c>
      <c r="B8" s="35"/>
      <c r="C8" s="42" t="s">
        <v>62</v>
      </c>
      <c r="D8" s="33"/>
      <c r="E8" s="55">
        <f>'درآمد سرمایه گذاری در سهام '!T19</f>
        <v>-1803353504754</v>
      </c>
      <c r="F8" s="58"/>
      <c r="G8" s="61">
        <f>E8/$E$12</f>
        <v>1.0194966376395715</v>
      </c>
      <c r="H8" s="59"/>
      <c r="I8" s="61">
        <f>E8/' سهام'!$AA$2</f>
        <v>-0.13497605287508407</v>
      </c>
      <c r="J8" s="28"/>
      <c r="K8" s="28"/>
      <c r="L8" s="55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</row>
    <row r="9" spans="1:23" ht="21" customHeight="1">
      <c r="A9" s="60" t="s">
        <v>83</v>
      </c>
      <c r="B9" s="35"/>
      <c r="C9" s="42" t="s">
        <v>63</v>
      </c>
      <c r="D9" s="33"/>
      <c r="E9" s="334">
        <f>'درآمد سرمایه گذاری در اوراق بها'!R11</f>
        <v>0</v>
      </c>
      <c r="F9" s="58"/>
      <c r="G9" s="61">
        <f>E9/$E$12</f>
        <v>0</v>
      </c>
      <c r="H9" s="59"/>
      <c r="I9" s="61">
        <f>E9/' سهام'!$AA$2</f>
        <v>0</v>
      </c>
      <c r="J9" s="28"/>
      <c r="K9" s="28"/>
      <c r="L9" s="55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</row>
    <row r="10" spans="1:23" ht="21" customHeight="1">
      <c r="A10" s="60" t="s">
        <v>117</v>
      </c>
      <c r="B10" s="35"/>
      <c r="C10" s="42" t="s">
        <v>64</v>
      </c>
      <c r="D10" s="33"/>
      <c r="E10" s="55">
        <f>'درآمد سپرده بانکی'!I18</f>
        <v>16172904999</v>
      </c>
      <c r="F10" s="58"/>
      <c r="G10" s="61">
        <f>E10/$E$12</f>
        <v>-9.1430893742566119E-3</v>
      </c>
      <c r="H10" s="59"/>
      <c r="I10" s="61">
        <f>E10/' سهام'!$AA$2</f>
        <v>1.210497484011887E-3</v>
      </c>
      <c r="J10" s="28"/>
      <c r="K10" s="28"/>
      <c r="L10" s="55"/>
      <c r="M10" s="28"/>
      <c r="N10" s="28"/>
      <c r="O10" s="28"/>
      <c r="P10" s="28"/>
      <c r="Q10" s="28"/>
      <c r="R10" s="28"/>
      <c r="S10" s="28"/>
    </row>
    <row r="11" spans="1:23" ht="21" customHeight="1" thickBot="1">
      <c r="A11" s="60" t="s">
        <v>84</v>
      </c>
      <c r="B11" s="35"/>
      <c r="C11" s="42" t="s">
        <v>65</v>
      </c>
      <c r="D11" s="33"/>
      <c r="E11" s="63">
        <f>'سایر درآمدها'!E11</f>
        <v>18314045247</v>
      </c>
      <c r="F11" s="58"/>
      <c r="G11" s="61">
        <f>E11/$E$12</f>
        <v>-1.0353548265314986E-2</v>
      </c>
      <c r="H11" s="59"/>
      <c r="I11" s="61">
        <f>E11/' سهام'!$AA$2</f>
        <v>1.3707559461299077E-3</v>
      </c>
      <c r="J11" s="28"/>
      <c r="K11" s="28"/>
      <c r="L11" s="55"/>
    </row>
    <row r="12" spans="1:23" ht="26.25" customHeight="1" thickBot="1">
      <c r="A12" s="35" t="s">
        <v>2</v>
      </c>
      <c r="E12" s="355">
        <f>SUM(E8:E11)</f>
        <v>-1768866554508</v>
      </c>
      <c r="G12" s="257">
        <f>SUM(G8:G11)</f>
        <v>1</v>
      </c>
      <c r="H12" s="41"/>
      <c r="I12" s="62">
        <f>SUM(I8:I11)</f>
        <v>-0.13239479944494228</v>
      </c>
      <c r="L12" s="55">
        <f>SUM(L8:L11)</f>
        <v>0</v>
      </c>
      <c r="M12" s="86"/>
    </row>
    <row r="13" spans="1:23" ht="15.75" thickTop="1">
      <c r="E13" s="64"/>
    </row>
    <row r="15" spans="1:23" ht="18.75">
      <c r="E15" s="66"/>
      <c r="G15" s="137"/>
    </row>
    <row r="16" spans="1:23" ht="18">
      <c r="E16" s="55"/>
    </row>
    <row r="17" spans="5:5">
      <c r="E17" s="66"/>
    </row>
    <row r="19" spans="5:5">
      <c r="E19" s="150"/>
    </row>
  </sheetData>
  <mergeCells count="4">
    <mergeCell ref="A1:I1"/>
    <mergeCell ref="A2:I2"/>
    <mergeCell ref="A3:I3"/>
    <mergeCell ref="A5:I5"/>
  </mergeCells>
  <printOptions horizontalCentered="1"/>
  <pageMargins left="0.70866141732283472" right="0.94488188976377963" top="0.74803149606299213" bottom="0.74803149606299213" header="0.31496062992125984" footer="0.31496062992125984"/>
  <pageSetup firstPageNumber="10" orientation="landscape" useFirstPageNumber="1" r:id="rId1"/>
  <headerFooter>
    <oddFooter>&amp;C &amp;"B Nazanin,Regular"&amp;P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</sheetPr>
  <dimension ref="A1:V14"/>
  <sheetViews>
    <sheetView rightToLeft="1" view="pageBreakPreview" zoomScaleNormal="100" zoomScaleSheetLayoutView="100" workbookViewId="0">
      <selection activeCell="S9" sqref="S9"/>
    </sheetView>
  </sheetViews>
  <sheetFormatPr defaultColWidth="9.140625" defaultRowHeight="52.5" customHeight="1"/>
  <cols>
    <col min="1" max="1" width="17.85546875" style="3" customWidth="1"/>
    <col min="2" max="2" width="0.42578125" style="3" customWidth="1"/>
    <col min="3" max="3" width="19.28515625" style="3" customWidth="1"/>
    <col min="4" max="4" width="0.5703125" style="3" customWidth="1"/>
    <col min="5" max="5" width="13.85546875" style="3" customWidth="1"/>
    <col min="6" max="6" width="0.7109375" style="3" customWidth="1"/>
    <col min="7" max="7" width="11.42578125" style="3" customWidth="1"/>
    <col min="8" max="8" width="0.5703125" style="3" customWidth="1"/>
    <col min="9" max="9" width="15.5703125" style="3" customWidth="1"/>
    <col min="10" max="10" width="0.7109375" style="3" customWidth="1"/>
    <col min="11" max="11" width="14.5703125" style="3" bestFit="1" customWidth="1"/>
    <col min="12" max="12" width="0.7109375" style="3" customWidth="1"/>
    <col min="13" max="13" width="16.140625" style="206" customWidth="1"/>
    <col min="14" max="14" width="0.42578125" style="3" customWidth="1"/>
    <col min="15" max="15" width="19.140625" style="206" customWidth="1"/>
    <col min="16" max="16" width="0.5703125" style="206" customWidth="1"/>
    <col min="17" max="17" width="14.5703125" style="206" bestFit="1" customWidth="1"/>
    <col min="18" max="18" width="0.5703125" style="3" customWidth="1"/>
    <col min="19" max="19" width="21.85546875" style="206" customWidth="1"/>
    <col min="20" max="16384" width="9.140625" style="3"/>
  </cols>
  <sheetData>
    <row r="1" spans="1:22" ht="25.5" customHeight="1">
      <c r="A1" s="424" t="str">
        <f>Sheet1!L4</f>
        <v>صندوق سرمایه‌گذاری اختصاصی بازارگردانی خبرگان اهداف</v>
      </c>
      <c r="B1" s="424"/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  <c r="N1" s="424"/>
      <c r="O1" s="424"/>
      <c r="P1" s="424"/>
      <c r="Q1" s="424"/>
      <c r="R1" s="424"/>
      <c r="S1" s="424"/>
    </row>
    <row r="2" spans="1:22" ht="25.5" customHeight="1">
      <c r="A2" s="424" t="s">
        <v>66</v>
      </c>
      <c r="B2" s="424"/>
      <c r="C2" s="424"/>
      <c r="D2" s="424"/>
      <c r="E2" s="424"/>
      <c r="F2" s="424"/>
      <c r="G2" s="424"/>
      <c r="H2" s="424"/>
      <c r="I2" s="424"/>
      <c r="J2" s="424"/>
      <c r="K2" s="424"/>
      <c r="L2" s="424"/>
      <c r="M2" s="424"/>
      <c r="N2" s="424"/>
      <c r="O2" s="424"/>
      <c r="P2" s="424"/>
      <c r="Q2" s="424"/>
      <c r="R2" s="424"/>
      <c r="S2" s="424"/>
    </row>
    <row r="3" spans="1:22" ht="25.5" customHeight="1">
      <c r="A3" s="424" t="str">
        <f>Sheet1!L5</f>
        <v>برای دوره یک ماهه منتهی به 30 آذر ماه 1400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424"/>
      <c r="S3" s="424"/>
    </row>
    <row r="4" spans="1:22" ht="7.5" customHeight="1">
      <c r="A4" s="205"/>
      <c r="B4" s="205"/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</row>
    <row r="5" spans="1:22" ht="37.5" customHeight="1">
      <c r="A5" s="408" t="s">
        <v>76</v>
      </c>
      <c r="B5" s="408"/>
      <c r="C5" s="408"/>
      <c r="D5" s="408"/>
      <c r="E5" s="408"/>
      <c r="F5" s="408"/>
      <c r="G5" s="408"/>
      <c r="H5" s="408"/>
      <c r="I5" s="408"/>
      <c r="J5" s="408"/>
      <c r="K5" s="408"/>
      <c r="L5" s="408"/>
      <c r="M5" s="408"/>
      <c r="N5" s="408"/>
      <c r="O5" s="408"/>
      <c r="P5" s="408"/>
      <c r="Q5" s="408"/>
      <c r="R5" s="408"/>
      <c r="S5" s="408"/>
      <c r="T5" s="33"/>
      <c r="U5" s="33"/>
      <c r="V5" s="33"/>
    </row>
    <row r="6" spans="1:22" ht="22.5" customHeight="1" thickBot="1">
      <c r="C6" s="413" t="s">
        <v>53</v>
      </c>
      <c r="D6" s="413"/>
      <c r="E6" s="413"/>
      <c r="F6" s="413"/>
      <c r="G6" s="413"/>
      <c r="H6" s="52"/>
      <c r="I6" s="416" t="str">
        <f>'سود سپرده بانکی'!I6:M6</f>
        <v>طی آذر ماه 1400</v>
      </c>
      <c r="J6" s="416"/>
      <c r="K6" s="416"/>
      <c r="L6" s="416"/>
      <c r="M6" s="416"/>
      <c r="N6" s="53"/>
      <c r="O6" s="416" t="str">
        <f>'سود سپرده بانکی'!O6:S6</f>
        <v>از ابتدای سال مالی تا پایان آذر ماه سال 1400</v>
      </c>
      <c r="P6" s="416"/>
      <c r="Q6" s="416"/>
      <c r="R6" s="416"/>
      <c r="S6" s="416"/>
      <c r="T6" s="2"/>
      <c r="U6" s="2"/>
      <c r="V6" s="2"/>
    </row>
    <row r="7" spans="1:22" ht="52.5" customHeight="1" thickBot="1">
      <c r="A7" s="47" t="s">
        <v>40</v>
      </c>
      <c r="B7" s="36"/>
      <c r="C7" s="133" t="s">
        <v>47</v>
      </c>
      <c r="D7" s="40"/>
      <c r="E7" s="133" t="s">
        <v>52</v>
      </c>
      <c r="F7" s="40"/>
      <c r="G7" s="133" t="s">
        <v>48</v>
      </c>
      <c r="H7" s="40"/>
      <c r="I7" s="133" t="s">
        <v>49</v>
      </c>
      <c r="J7" s="40"/>
      <c r="K7" s="133" t="s">
        <v>50</v>
      </c>
      <c r="L7" s="40"/>
      <c r="M7" s="211" t="s">
        <v>51</v>
      </c>
      <c r="N7" s="30"/>
      <c r="O7" s="211" t="s">
        <v>49</v>
      </c>
      <c r="P7" s="214"/>
      <c r="Q7" s="211" t="s">
        <v>50</v>
      </c>
      <c r="R7" s="40"/>
      <c r="S7" s="211" t="s">
        <v>51</v>
      </c>
      <c r="T7" s="18"/>
      <c r="U7" s="18"/>
      <c r="V7" s="18"/>
    </row>
    <row r="8" spans="1:22" ht="15" customHeight="1">
      <c r="A8" s="203"/>
      <c r="B8" s="36"/>
      <c r="C8" s="105"/>
      <c r="D8" s="40"/>
      <c r="E8" s="105"/>
      <c r="F8" s="40"/>
      <c r="G8" s="105"/>
      <c r="H8" s="40"/>
      <c r="I8" s="105" t="s">
        <v>85</v>
      </c>
      <c r="J8" s="40"/>
      <c r="K8" s="105" t="s">
        <v>85</v>
      </c>
      <c r="L8" s="40"/>
      <c r="M8" s="105" t="s">
        <v>85</v>
      </c>
      <c r="N8" s="30"/>
      <c r="O8" s="105" t="s">
        <v>85</v>
      </c>
      <c r="P8" s="214"/>
      <c r="Q8" s="105" t="s">
        <v>85</v>
      </c>
      <c r="R8" s="40"/>
      <c r="S8" s="105" t="s">
        <v>85</v>
      </c>
      <c r="T8" s="18"/>
      <c r="U8" s="18"/>
      <c r="V8" s="18"/>
    </row>
    <row r="9" spans="1:22" ht="21">
      <c r="A9" s="259"/>
      <c r="B9" s="36"/>
      <c r="C9" s="105"/>
      <c r="D9" s="303"/>
      <c r="E9" s="304"/>
      <c r="F9" s="303"/>
      <c r="G9" s="304"/>
      <c r="H9" s="303"/>
      <c r="I9" s="334">
        <v>0</v>
      </c>
      <c r="J9" s="334"/>
      <c r="K9" s="334">
        <v>0</v>
      </c>
      <c r="L9" s="334"/>
      <c r="M9" s="334">
        <f t="shared" ref="M9" si="0">I9+K9</f>
        <v>0</v>
      </c>
      <c r="N9" s="304"/>
      <c r="O9" s="334">
        <v>0</v>
      </c>
      <c r="P9" s="304"/>
      <c r="Q9" s="334">
        <v>0</v>
      </c>
      <c r="R9" s="304"/>
      <c r="S9" s="334">
        <f t="shared" ref="S9" si="1">O9+Q9</f>
        <v>0</v>
      </c>
      <c r="T9" s="299"/>
      <c r="U9" s="360"/>
      <c r="V9" s="18"/>
    </row>
    <row r="10" spans="1:22" ht="27" customHeight="1" thickBot="1">
      <c r="A10" s="259" t="s">
        <v>2</v>
      </c>
      <c r="I10" s="289">
        <f>SUM(I9:I9)</f>
        <v>0</v>
      </c>
      <c r="J10" s="290"/>
      <c r="K10" s="289">
        <f>SUM(K9:K9)</f>
        <v>0</v>
      </c>
      <c r="L10" s="290"/>
      <c r="M10" s="289">
        <f>SUM(M9:M9)</f>
        <v>0</v>
      </c>
      <c r="N10" s="55"/>
      <c r="O10" s="289">
        <f>SUM(O9:O9)</f>
        <v>0</v>
      </c>
      <c r="P10" s="204"/>
      <c r="Q10" s="289">
        <f>SUM(Q9:Q9)</f>
        <v>0</v>
      </c>
      <c r="R10" s="204"/>
      <c r="S10" s="289">
        <f>SUM(S9:S9)</f>
        <v>0</v>
      </c>
      <c r="U10" s="360"/>
    </row>
    <row r="11" spans="1:22" ht="26.25" customHeight="1" thickTop="1">
      <c r="I11" s="79"/>
      <c r="K11" s="79"/>
      <c r="O11" s="207"/>
      <c r="Q11" s="148"/>
      <c r="S11" s="208"/>
    </row>
    <row r="12" spans="1:22" ht="21" customHeight="1">
      <c r="I12" s="82"/>
      <c r="J12" s="82"/>
      <c r="K12" s="82"/>
      <c r="O12" s="208"/>
      <c r="P12" s="208"/>
      <c r="Q12" s="208"/>
      <c r="R12" s="208"/>
      <c r="S12" s="291"/>
    </row>
    <row r="13" spans="1:22" ht="52.5" customHeight="1">
      <c r="K13" s="82"/>
    </row>
    <row r="14" spans="1:22" ht="52.5" customHeight="1">
      <c r="K14" s="79"/>
    </row>
  </sheetData>
  <mergeCells count="7">
    <mergeCell ref="A1:S1"/>
    <mergeCell ref="A2:S2"/>
    <mergeCell ref="A3:S3"/>
    <mergeCell ref="A5:S5"/>
    <mergeCell ref="C6:G6"/>
    <mergeCell ref="I6:M6"/>
    <mergeCell ref="O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firstPageNumber="11" orientation="landscape" useFirstPageNumber="1" r:id="rId1"/>
  <headerFooter>
    <oddFooter>&amp;C&amp;"B Nazanin,Regular"&amp;12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/>
  </sheetPr>
  <dimension ref="B1:S19"/>
  <sheetViews>
    <sheetView rightToLeft="1" view="pageBreakPreview" zoomScale="115" zoomScaleNormal="100" zoomScaleSheetLayoutView="115" workbookViewId="0">
      <selection activeCell="B12" sqref="B12"/>
    </sheetView>
  </sheetViews>
  <sheetFormatPr defaultColWidth="9.140625" defaultRowHeight="20.25" customHeight="1"/>
  <cols>
    <col min="1" max="1" width="1" style="9" customWidth="1"/>
    <col min="2" max="2" width="24" style="9" customWidth="1"/>
    <col min="3" max="3" width="0.5703125" style="9" customWidth="1"/>
    <col min="4" max="4" width="13.28515625" style="9" bestFit="1" customWidth="1"/>
    <col min="5" max="5" width="0.42578125" style="9" customWidth="1"/>
    <col min="6" max="6" width="16.7109375" style="9" customWidth="1"/>
    <col min="7" max="7" width="0.5703125" style="9" customWidth="1"/>
    <col min="8" max="8" width="19" style="9" customWidth="1"/>
    <col min="9" max="9" width="0.5703125" style="9" customWidth="1"/>
    <col min="10" max="10" width="21.85546875" style="67" customWidth="1"/>
    <col min="11" max="11" width="0.7109375" style="9" customWidth="1"/>
    <col min="12" max="12" width="13.28515625" style="9" bestFit="1" customWidth="1"/>
    <col min="13" max="13" width="0.5703125" style="9" customWidth="1"/>
    <col min="14" max="14" width="18.7109375" style="9" customWidth="1"/>
    <col min="15" max="15" width="0.7109375" style="9" customWidth="1"/>
    <col min="16" max="16" width="18.85546875" style="9" customWidth="1"/>
    <col min="17" max="17" width="0.7109375" style="9" customWidth="1"/>
    <col min="18" max="18" width="21.42578125" style="67" customWidth="1"/>
    <col min="19" max="19" width="13.7109375" style="9" bestFit="1" customWidth="1"/>
    <col min="20" max="20" width="12.7109375" style="9" customWidth="1"/>
    <col min="21" max="16384" width="9.140625" style="9"/>
  </cols>
  <sheetData>
    <row r="1" spans="2:19" ht="20.25" customHeight="1">
      <c r="B1" s="382" t="str">
        <f>Sheet1!L4</f>
        <v>صندوق سرمایه‌گذاری اختصاصی بازارگردانی خبرگان اهداف</v>
      </c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  <c r="N1" s="382"/>
      <c r="O1" s="382"/>
      <c r="P1" s="382"/>
      <c r="Q1" s="382"/>
      <c r="R1" s="382"/>
    </row>
    <row r="2" spans="2:19" ht="20.25" customHeight="1">
      <c r="B2" s="401" t="s">
        <v>66</v>
      </c>
      <c r="C2" s="401"/>
      <c r="D2" s="401"/>
      <c r="E2" s="401"/>
      <c r="F2" s="401"/>
      <c r="G2" s="401"/>
      <c r="H2" s="401"/>
      <c r="I2" s="401"/>
      <c r="J2" s="401"/>
      <c r="K2" s="401"/>
      <c r="L2" s="401"/>
      <c r="M2" s="401"/>
      <c r="N2" s="401"/>
      <c r="O2" s="401"/>
      <c r="P2" s="401"/>
      <c r="Q2" s="401"/>
      <c r="R2" s="401"/>
    </row>
    <row r="3" spans="2:19" ht="20.25" customHeight="1">
      <c r="B3" s="401" t="str">
        <f>Sheet1!L5</f>
        <v>برای دوره یک ماهه منتهی به 30 آذر ماه 1400</v>
      </c>
      <c r="C3" s="401"/>
      <c r="D3" s="401"/>
      <c r="E3" s="401"/>
      <c r="F3" s="401"/>
      <c r="G3" s="401"/>
      <c r="H3" s="401"/>
      <c r="I3" s="401"/>
      <c r="J3" s="401"/>
      <c r="K3" s="401"/>
      <c r="L3" s="401"/>
      <c r="M3" s="401"/>
      <c r="N3" s="401"/>
      <c r="O3" s="401"/>
      <c r="P3" s="401"/>
      <c r="Q3" s="401"/>
      <c r="R3" s="401"/>
    </row>
    <row r="4" spans="2:19" ht="20.25" customHeight="1">
      <c r="B4" s="402" t="s">
        <v>78</v>
      </c>
      <c r="C4" s="402"/>
      <c r="D4" s="402"/>
      <c r="E4" s="402"/>
      <c r="F4" s="402"/>
      <c r="G4" s="402"/>
      <c r="H4" s="402"/>
      <c r="I4" s="402"/>
      <c r="J4" s="185"/>
    </row>
    <row r="5" spans="2:19" ht="25.5" customHeight="1" thickBot="1">
      <c r="B5" s="94"/>
      <c r="D5" s="413" t="s">
        <v>126</v>
      </c>
      <c r="E5" s="413"/>
      <c r="F5" s="413"/>
      <c r="G5" s="413"/>
      <c r="H5" s="413"/>
      <c r="I5" s="413"/>
      <c r="J5" s="413"/>
      <c r="L5" s="416" t="s">
        <v>128</v>
      </c>
      <c r="M5" s="416"/>
      <c r="N5" s="416"/>
      <c r="O5" s="416"/>
      <c r="P5" s="416"/>
      <c r="Q5" s="416"/>
      <c r="R5" s="416"/>
    </row>
    <row r="6" spans="2:19" ht="35.25" customHeight="1" thickBot="1">
      <c r="B6" s="125" t="s">
        <v>45</v>
      </c>
      <c r="C6" s="70"/>
      <c r="D6" s="71" t="s">
        <v>3</v>
      </c>
      <c r="E6" s="70"/>
      <c r="F6" s="184" t="s">
        <v>28</v>
      </c>
      <c r="G6" s="70"/>
      <c r="H6" s="71" t="s">
        <v>56</v>
      </c>
      <c r="I6" s="70"/>
      <c r="J6" s="184" t="s">
        <v>57</v>
      </c>
      <c r="K6" s="72"/>
      <c r="L6" s="71" t="s">
        <v>3</v>
      </c>
      <c r="M6" s="70"/>
      <c r="N6" s="184" t="s">
        <v>28</v>
      </c>
      <c r="O6" s="70"/>
      <c r="P6" s="71" t="s">
        <v>56</v>
      </c>
      <c r="Q6" s="30"/>
      <c r="R6" s="184" t="s">
        <v>57</v>
      </c>
    </row>
    <row r="7" spans="2:19" ht="20.25" customHeight="1">
      <c r="B7" s="176"/>
      <c r="D7" s="177"/>
      <c r="E7" s="55"/>
      <c r="F7" s="177" t="s">
        <v>85</v>
      </c>
      <c r="G7" s="55">
        <v>-1</v>
      </c>
      <c r="H7" s="177" t="s">
        <v>85</v>
      </c>
      <c r="I7" s="55"/>
      <c r="J7" s="177" t="s">
        <v>85</v>
      </c>
      <c r="K7" s="55"/>
      <c r="L7" s="177"/>
      <c r="M7" s="55"/>
      <c r="N7" s="177" t="s">
        <v>85</v>
      </c>
      <c r="O7" s="55"/>
      <c r="P7" s="177" t="s">
        <v>85</v>
      </c>
      <c r="Q7" s="55"/>
      <c r="R7" s="177" t="s">
        <v>85</v>
      </c>
    </row>
    <row r="8" spans="2:19" ht="26.25" customHeight="1">
      <c r="B8" s="176" t="s">
        <v>96</v>
      </c>
      <c r="D8" s="55">
        <v>36027595</v>
      </c>
      <c r="E8" s="55"/>
      <c r="F8" s="55">
        <v>118008701583</v>
      </c>
      <c r="G8" s="55"/>
      <c r="H8" s="55">
        <v>-120545415962</v>
      </c>
      <c r="I8" s="55"/>
      <c r="J8" s="55">
        <f>F8+H8</f>
        <v>-2536714379</v>
      </c>
      <c r="K8" s="55"/>
      <c r="L8" s="55">
        <v>36027595</v>
      </c>
      <c r="M8" s="55"/>
      <c r="N8" s="55">
        <v>118008701583</v>
      </c>
      <c r="O8" s="55"/>
      <c r="P8" s="55">
        <v>-121048462436</v>
      </c>
      <c r="Q8" s="55"/>
      <c r="R8" s="55">
        <f t="shared" ref="R8:R14" si="0">N8+P8</f>
        <v>-3039760853</v>
      </c>
      <c r="S8" s="356"/>
    </row>
    <row r="9" spans="2:19" ht="26.25" customHeight="1">
      <c r="B9" s="176" t="s">
        <v>91</v>
      </c>
      <c r="D9" s="304">
        <v>1643207327</v>
      </c>
      <c r="E9" s="55"/>
      <c r="F9" s="304">
        <v>9260645880393</v>
      </c>
      <c r="G9" s="55"/>
      <c r="H9" s="304">
        <v>-9822733139684</v>
      </c>
      <c r="I9" s="55"/>
      <c r="J9" s="55">
        <f t="shared" ref="J9:J14" si="1">F9+H9</f>
        <v>-562087259291</v>
      </c>
      <c r="K9" s="55"/>
      <c r="L9" s="304">
        <v>1643207327</v>
      </c>
      <c r="M9" s="55"/>
      <c r="N9" s="304">
        <v>9260645880393</v>
      </c>
      <c r="O9" s="55"/>
      <c r="P9" s="304">
        <v>-10932928399496</v>
      </c>
      <c r="Q9" s="55"/>
      <c r="R9" s="55">
        <f t="shared" si="0"/>
        <v>-1672282519103</v>
      </c>
    </row>
    <row r="10" spans="2:19" ht="26.25" customHeight="1">
      <c r="B10" s="176" t="s">
        <v>121</v>
      </c>
      <c r="D10" s="304">
        <v>2645909</v>
      </c>
      <c r="E10" s="55"/>
      <c r="F10" s="304">
        <v>321127864338</v>
      </c>
      <c r="G10" s="55"/>
      <c r="H10" s="304">
        <v>-318196096021</v>
      </c>
      <c r="I10" s="55"/>
      <c r="J10" s="55">
        <f t="shared" si="1"/>
        <v>2931768317</v>
      </c>
      <c r="K10" s="55"/>
      <c r="L10" s="304">
        <v>2645909</v>
      </c>
      <c r="M10" s="55"/>
      <c r="N10" s="304">
        <v>321127864338</v>
      </c>
      <c r="O10" s="55"/>
      <c r="P10" s="304">
        <v>-318951639093</v>
      </c>
      <c r="Q10" s="55"/>
      <c r="R10" s="55">
        <f t="shared" si="0"/>
        <v>2176225245</v>
      </c>
    </row>
    <row r="11" spans="2:19" ht="26.25" customHeight="1">
      <c r="B11" s="176" t="s">
        <v>92</v>
      </c>
      <c r="D11" s="304">
        <v>2416746</v>
      </c>
      <c r="E11" s="304"/>
      <c r="F11" s="304">
        <v>417801038419</v>
      </c>
      <c r="G11" s="304"/>
      <c r="H11" s="304">
        <v>-436908184154</v>
      </c>
      <c r="I11" s="304"/>
      <c r="J11" s="304">
        <f t="shared" ref="J11" si="2">F11+H11</f>
        <v>-19107145735</v>
      </c>
      <c r="K11" s="304"/>
      <c r="L11" s="304">
        <v>2416746</v>
      </c>
      <c r="M11" s="304"/>
      <c r="N11" s="304">
        <v>417801038419</v>
      </c>
      <c r="O11" s="304"/>
      <c r="P11" s="304">
        <v>-443388674899</v>
      </c>
      <c r="Q11" s="304"/>
      <c r="R11" s="304">
        <f t="shared" ref="R11" si="3">N11+P11</f>
        <v>-25587636480</v>
      </c>
    </row>
    <row r="12" spans="2:19" ht="26.25" customHeight="1">
      <c r="B12" s="176" t="s">
        <v>94</v>
      </c>
      <c r="D12" s="304">
        <v>38031917</v>
      </c>
      <c r="E12" s="55"/>
      <c r="F12" s="304">
        <v>506200129737</v>
      </c>
      <c r="G12" s="55"/>
      <c r="H12" s="304">
        <v>-529739065644</v>
      </c>
      <c r="I12" s="55"/>
      <c r="J12" s="55">
        <f t="shared" si="1"/>
        <v>-23538935907</v>
      </c>
      <c r="K12" s="55"/>
      <c r="L12" s="304">
        <v>38031917</v>
      </c>
      <c r="M12" s="55"/>
      <c r="N12" s="304">
        <v>506200129737</v>
      </c>
      <c r="O12" s="55"/>
      <c r="P12" s="304">
        <v>-565497048399</v>
      </c>
      <c r="Q12" s="55"/>
      <c r="R12" s="55">
        <f t="shared" si="0"/>
        <v>-59296918662</v>
      </c>
    </row>
    <row r="13" spans="2:19" ht="26.25" customHeight="1">
      <c r="B13" s="176" t="s">
        <v>95</v>
      </c>
      <c r="D13" s="304">
        <v>188856385</v>
      </c>
      <c r="E13" s="55"/>
      <c r="F13" s="304">
        <v>803350620105</v>
      </c>
      <c r="G13" s="55"/>
      <c r="H13" s="304">
        <v>-870281410373</v>
      </c>
      <c r="I13" s="55"/>
      <c r="J13" s="55">
        <f t="shared" si="1"/>
        <v>-66930790268</v>
      </c>
      <c r="K13" s="55"/>
      <c r="L13" s="304">
        <v>188856385</v>
      </c>
      <c r="M13" s="55"/>
      <c r="N13" s="304">
        <v>803350620105</v>
      </c>
      <c r="O13" s="55"/>
      <c r="P13" s="304">
        <v>-920439522843</v>
      </c>
      <c r="Q13" s="55"/>
      <c r="R13" s="55">
        <f t="shared" si="0"/>
        <v>-117088902738</v>
      </c>
    </row>
    <row r="14" spans="2:19" ht="26.25" customHeight="1">
      <c r="B14" s="176" t="s">
        <v>93</v>
      </c>
      <c r="D14" s="304">
        <v>7307429</v>
      </c>
      <c r="E14" s="304"/>
      <c r="F14" s="304">
        <v>366189049001</v>
      </c>
      <c r="G14" s="304"/>
      <c r="H14" s="304">
        <v>-385705046600</v>
      </c>
      <c r="I14" s="304"/>
      <c r="J14" s="304">
        <f t="shared" si="1"/>
        <v>-19515997599</v>
      </c>
      <c r="K14" s="304"/>
      <c r="L14" s="304">
        <v>7307429</v>
      </c>
      <c r="M14" s="304"/>
      <c r="N14" s="304">
        <v>366189049001</v>
      </c>
      <c r="O14" s="304"/>
      <c r="P14" s="304">
        <v>-384854533776</v>
      </c>
      <c r="Q14" s="304"/>
      <c r="R14" s="304">
        <f t="shared" si="0"/>
        <v>-18665484775</v>
      </c>
    </row>
    <row r="15" spans="2:19" ht="25.5" customHeight="1" thickBot="1">
      <c r="B15" s="186" t="s">
        <v>2</v>
      </c>
      <c r="D15" s="74">
        <f>SUM(D8:D14)</f>
        <v>1918493308</v>
      </c>
      <c r="E15" s="55"/>
      <c r="F15" s="74">
        <f>SUM(F8:F14)</f>
        <v>11793323283576</v>
      </c>
      <c r="H15" s="74">
        <f>SUM(H8:H14)</f>
        <v>-12484108358438</v>
      </c>
      <c r="J15" s="74">
        <f>SUM(J8:J14)</f>
        <v>-690785074862</v>
      </c>
      <c r="K15" s="55"/>
      <c r="L15" s="74">
        <f>SUM(L8:L14)</f>
        <v>1918493308</v>
      </c>
      <c r="M15" s="55"/>
      <c r="N15" s="74">
        <f>SUM(N8:N14)</f>
        <v>11793323283576</v>
      </c>
      <c r="O15" s="55"/>
      <c r="P15" s="74">
        <f>SUM(P8:P14)</f>
        <v>-13687108280942</v>
      </c>
      <c r="Q15" s="55"/>
      <c r="R15" s="74">
        <f>SUM(R8:R14)</f>
        <v>-1893784997366</v>
      </c>
    </row>
    <row r="16" spans="2:19" ht="20.25" customHeight="1" thickTop="1">
      <c r="R16" s="187"/>
    </row>
    <row r="17" spans="8:18" ht="20.25" customHeight="1">
      <c r="H17" s="294"/>
      <c r="J17" s="187"/>
      <c r="R17" s="187"/>
    </row>
    <row r="18" spans="8:18" ht="20.25" customHeight="1">
      <c r="H18" s="295"/>
      <c r="J18" s="187"/>
      <c r="R18" s="187"/>
    </row>
    <row r="19" spans="8:18" ht="20.25" customHeight="1">
      <c r="J19" s="187"/>
      <c r="R19" s="187"/>
    </row>
  </sheetData>
  <mergeCells count="6">
    <mergeCell ref="B1:R1"/>
    <mergeCell ref="B2:R2"/>
    <mergeCell ref="B3:R3"/>
    <mergeCell ref="D5:J5"/>
    <mergeCell ref="L5:R5"/>
    <mergeCell ref="B4:I4"/>
  </mergeCells>
  <printOptions horizontalCentered="1"/>
  <pageMargins left="0.51181102362204722" right="0.43307086614173229" top="0.55118110236220474" bottom="0.31496062992125984" header="0.31496062992125984" footer="0.31496062992125984"/>
  <pageSetup scale="74" firstPageNumber="22" orientation="landscape" useFirstPageNumber="1" r:id="rId1"/>
  <headerFooter>
    <oddFooter>&amp;C&amp;"B Nazanin,Regular"&amp;12&amp;P</oddFooter>
  </headerFooter>
  <rowBreaks count="1" manualBreakCount="1">
    <brk id="16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20</vt:i4>
      </vt:variant>
    </vt:vector>
  </HeadingPairs>
  <TitlesOfParts>
    <vt:vector size="34" baseType="lpstr">
      <vt:lpstr>Sheet1</vt:lpstr>
      <vt:lpstr> سهام</vt:lpstr>
      <vt:lpstr>اوراق</vt:lpstr>
      <vt:lpstr>سپرده</vt:lpstr>
      <vt:lpstr>درآمد سود سهام</vt:lpstr>
      <vt:lpstr>سود سپرده بانکی</vt:lpstr>
      <vt:lpstr>جمع درآمدها</vt:lpstr>
      <vt:lpstr>درآمد سودسهام</vt:lpstr>
      <vt:lpstr>درآمد ناشی از تغییر قیمت اوراق </vt:lpstr>
      <vt:lpstr>درآمد ناشی ازفروش</vt:lpstr>
      <vt:lpstr>درآمد سرمایه گذاری در سهام </vt:lpstr>
      <vt:lpstr>درآمد سرمایه گذاری در اوراق بها</vt:lpstr>
      <vt:lpstr>درآمد سپرده بانکی</vt:lpstr>
      <vt:lpstr>سایر درآمدها</vt:lpstr>
      <vt:lpstr>' سهام'!Print_Area</vt:lpstr>
      <vt:lpstr>Sheet1!Print_Area</vt:lpstr>
      <vt:lpstr>اوراق!Print_Area</vt:lpstr>
      <vt:lpstr>'جمع درآمدها'!Print_Area</vt:lpstr>
      <vt:lpstr>'درآمد سپرده بانکی'!Print_Area</vt:lpstr>
      <vt:lpstr>'درآمد سرمایه گذاری در اوراق بها'!Print_Area</vt:lpstr>
      <vt:lpstr>'درآمد سرمایه گذاری در سهام '!Print_Area</vt:lpstr>
      <vt:lpstr>'درآمد سود سهام'!Print_Area</vt:lpstr>
      <vt:lpstr>'درآمد سودسهام'!Print_Area</vt:lpstr>
      <vt:lpstr>'درآمد ناشی از تغییر قیمت اوراق '!Print_Area</vt:lpstr>
      <vt:lpstr>'درآمد ناشی ازفروش'!Print_Area</vt:lpstr>
      <vt:lpstr>'سایر درآمدها'!Print_Area</vt:lpstr>
      <vt:lpstr>سپرده!Print_Area</vt:lpstr>
      <vt:lpstr>'سود سپرده بانکی'!Print_Area</vt:lpstr>
      <vt:lpstr>' سهام'!Print_Titles</vt:lpstr>
      <vt:lpstr>'درآمد سرمایه گذاری در اوراق بها'!Print_Titles</vt:lpstr>
      <vt:lpstr>'درآمد سرمایه گذاری در سهام '!Print_Titles</vt:lpstr>
      <vt:lpstr>'درآمد ناشی از تغییر قیمت اوراق '!Print_Titles</vt:lpstr>
      <vt:lpstr>'درآمد ناشی ازفروش'!Print_Titles</vt:lpstr>
      <vt:lpstr>'سود سپرده بانکی'!Print_Titles</vt:lpstr>
    </vt:vector>
  </TitlesOfParts>
  <Company>15KHODAEI-A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Akbar Iranshahi</dc:creator>
  <cp:lastModifiedBy>niloufar ardeshirnezhad</cp:lastModifiedBy>
  <cp:lastPrinted>2021-08-23T07:39:24Z</cp:lastPrinted>
  <dcterms:created xsi:type="dcterms:W3CDTF">2017-11-22T14:26:20Z</dcterms:created>
  <dcterms:modified xsi:type="dcterms:W3CDTF">2021-12-28T04:08:54Z</dcterms:modified>
</cp:coreProperties>
</file>