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n.ardeshir\Desktop\"/>
    </mc:Choice>
  </mc:AlternateContent>
  <xr:revisionPtr revIDLastSave="0" documentId="13_ncr:1_{6EDAEAD2-3CA0-4488-93F7-38189C00A5BC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'!$B$10:$V$19</definedName>
    <definedName name="_xlnm._FilterDatabase" localSheetId="7" hidden="1">'درآمد سودسهام'!$A$8:$V$8</definedName>
    <definedName name="_xlnm._FilterDatabase" localSheetId="8" hidden="1">'درآمد ناشی از تغییر قیمت اوراق '!$B$7:$AH$15</definedName>
    <definedName name="_xlnm._FilterDatabase" localSheetId="9" hidden="1">'درآمد ناشی ازفروش'!$A$7:$Q$15</definedName>
    <definedName name="_xlnm._FilterDatabase" localSheetId="5" hidden="1">'سود سپرده بانکی'!$A$7:$O$17</definedName>
    <definedName name="_xlnm.Print_Area" localSheetId="1">' سهام'!$A$1:$Y$19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بانکی'!$A$1:$L$19</definedName>
    <definedName name="_xlnm.Print_Area" localSheetId="11">'درآمد سرمایه گذاری در اوراق بها'!$A$1:$R$12</definedName>
    <definedName name="_xlnm.Print_Area" localSheetId="10">'درآمد سرمایه گذاری در سهام '!$A$1:$V$20</definedName>
    <definedName name="_xlnm.Print_Area" localSheetId="4">'درآمد سود سهام'!$A$1:$S$12</definedName>
    <definedName name="_xlnm.Print_Area" localSheetId="7">'درآمد سودسهام'!$A$1:$S$11</definedName>
    <definedName name="_xlnm.Print_Area" localSheetId="8">'درآمد ناشی از تغییر قیمت اوراق '!$A$1:$R$16</definedName>
    <definedName name="_xlnm.Print_Area" localSheetId="9">'درآمد ناشی ازفروش'!$A$1:$Q$16</definedName>
    <definedName name="_xlnm.Print_Area" localSheetId="13">'سایر درآمدها'!$A$1:$E$12</definedName>
    <definedName name="_xlnm.Print_Area" localSheetId="3">سپرده!$A$1:$S$21</definedName>
    <definedName name="_xlnm.Print_Area" localSheetId="5">'سود سپرده بانکی'!$A$1:$O$18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D17" i="5" l="1"/>
  <c r="D18" i="5"/>
  <c r="N15" i="5"/>
  <c r="N16" i="5"/>
  <c r="N17" i="5"/>
  <c r="N18" i="5"/>
  <c r="F15" i="14"/>
  <c r="H15" i="14"/>
  <c r="L15" i="14"/>
  <c r="N15" i="14"/>
  <c r="P15" i="14"/>
  <c r="D15" i="14"/>
  <c r="M20" i="2"/>
  <c r="O20" i="2"/>
  <c r="K20" i="2"/>
  <c r="E18" i="1"/>
  <c r="G18" i="1"/>
  <c r="I18" i="1"/>
  <c r="K18" i="1"/>
  <c r="M18" i="1"/>
  <c r="O18" i="1"/>
  <c r="U18" i="1"/>
  <c r="W18" i="1"/>
  <c r="Y11" i="1"/>
  <c r="Q13" i="15"/>
  <c r="R17" i="5" s="1"/>
  <c r="G17" i="13"/>
  <c r="K17" i="13"/>
  <c r="M17" i="13"/>
  <c r="E17" i="13"/>
  <c r="O16" i="13"/>
  <c r="I16" i="13"/>
  <c r="I17" i="7"/>
  <c r="E17" i="7"/>
  <c r="A17" i="7"/>
  <c r="Y17" i="1" l="1"/>
  <c r="O15" i="15" l="1"/>
  <c r="M15" i="15"/>
  <c r="K15" i="15"/>
  <c r="G15" i="15"/>
  <c r="E15" i="15"/>
  <c r="C15" i="15"/>
  <c r="Q14" i="15"/>
  <c r="R18" i="5" s="1"/>
  <c r="I14" i="15"/>
  <c r="H18" i="5" s="1"/>
  <c r="R14" i="14"/>
  <c r="P18" i="5" s="1"/>
  <c r="J14" i="14"/>
  <c r="F18" i="5" s="1"/>
  <c r="Q18" i="2"/>
  <c r="Q19" i="2"/>
  <c r="Q12" i="1"/>
  <c r="Q13" i="1"/>
  <c r="Q14" i="1"/>
  <c r="Q15" i="1"/>
  <c r="Q16" i="1"/>
  <c r="Q17" i="1"/>
  <c r="A11" i="7"/>
  <c r="A12" i="7"/>
  <c r="A13" i="7"/>
  <c r="A14" i="7"/>
  <c r="A15" i="7"/>
  <c r="A16" i="7"/>
  <c r="A10" i="7"/>
  <c r="M9" i="18"/>
  <c r="S9" i="18"/>
  <c r="I13" i="13"/>
  <c r="I14" i="13"/>
  <c r="C11" i="8"/>
  <c r="D13" i="5"/>
  <c r="D14" i="5"/>
  <c r="D15" i="5"/>
  <c r="D16" i="5"/>
  <c r="J11" i="14"/>
  <c r="F16" i="5" s="1"/>
  <c r="R11" i="14"/>
  <c r="P16" i="5" s="1"/>
  <c r="Y15" i="1"/>
  <c r="Q10" i="2"/>
  <c r="N13" i="5"/>
  <c r="N14" i="5"/>
  <c r="T18" i="5" l="1"/>
  <c r="S19" i="2"/>
  <c r="I10" i="18" l="1"/>
  <c r="K10" i="18"/>
  <c r="O10" i="18"/>
  <c r="Q10" i="18"/>
  <c r="I16" i="7"/>
  <c r="I15" i="7"/>
  <c r="I14" i="7"/>
  <c r="I13" i="7"/>
  <c r="E16" i="7"/>
  <c r="E15" i="7"/>
  <c r="E14" i="7"/>
  <c r="E13" i="7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A3" i="19"/>
  <c r="A1" i="19"/>
  <c r="A3" i="1"/>
  <c r="A1" i="1"/>
  <c r="D12" i="5"/>
  <c r="N12" i="5"/>
  <c r="N19" i="5" s="1"/>
  <c r="E18" i="7" l="1"/>
  <c r="G17" i="7" s="1"/>
  <c r="I18" i="7"/>
  <c r="D19" i="5"/>
  <c r="S10" i="18"/>
  <c r="M10" i="18"/>
  <c r="Q11" i="1"/>
  <c r="Q18" i="1" s="1"/>
  <c r="I8" i="15"/>
  <c r="I9" i="15"/>
  <c r="H13" i="5" s="1"/>
  <c r="I10" i="15"/>
  <c r="H14" i="5" s="1"/>
  <c r="I11" i="15"/>
  <c r="H15" i="5" s="1"/>
  <c r="I12" i="15"/>
  <c r="H16" i="5" s="1"/>
  <c r="I13" i="15"/>
  <c r="H17" i="5" s="1"/>
  <c r="I15" i="15" l="1"/>
  <c r="H12" i="5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H19" i="5" l="1"/>
  <c r="I9" i="13"/>
  <c r="I10" i="13"/>
  <c r="I11" i="13"/>
  <c r="I12" i="13"/>
  <c r="I15" i="13"/>
  <c r="Y12" i="1"/>
  <c r="Y13" i="1"/>
  <c r="Y14" i="1"/>
  <c r="Y16" i="1"/>
  <c r="Y18" i="1" l="1"/>
  <c r="I17" i="13"/>
  <c r="Q8" i="15"/>
  <c r="J8" i="14" l="1"/>
  <c r="F15" i="5" s="1"/>
  <c r="Q12" i="15"/>
  <c r="R16" i="5" s="1"/>
  <c r="T16" i="5" s="1"/>
  <c r="Q11" i="15"/>
  <c r="R15" i="5" s="1"/>
  <c r="Q10" i="15"/>
  <c r="R14" i="5" s="1"/>
  <c r="Q9" i="15"/>
  <c r="R13" i="5" s="1"/>
  <c r="E11" i="8"/>
  <c r="J15" i="5" l="1"/>
  <c r="Q15" i="15"/>
  <c r="R12" i="5"/>
  <c r="O15" i="13"/>
  <c r="O14" i="13"/>
  <c r="O13" i="13"/>
  <c r="O12" i="13"/>
  <c r="O11" i="13"/>
  <c r="O10" i="13"/>
  <c r="Q11" i="2"/>
  <c r="R19" i="5" l="1"/>
  <c r="P10" i="6"/>
  <c r="P11" i="6" s="1"/>
  <c r="H10" i="6"/>
  <c r="H11" i="6" s="1"/>
  <c r="N10" i="6" l="1"/>
  <c r="N11" i="6" s="1"/>
  <c r="R13" i="14"/>
  <c r="R12" i="14"/>
  <c r="P14" i="5" s="1"/>
  <c r="T14" i="5" s="1"/>
  <c r="R10" i="14"/>
  <c r="P17" i="5" s="1"/>
  <c r="T17" i="5" s="1"/>
  <c r="R9" i="14"/>
  <c r="P13" i="5" s="1"/>
  <c r="T13" i="5" s="1"/>
  <c r="F10" i="6"/>
  <c r="F11" i="6" s="1"/>
  <c r="J13" i="14"/>
  <c r="J12" i="14"/>
  <c r="F14" i="5" s="1"/>
  <c r="J10" i="14"/>
  <c r="F17" i="5" s="1"/>
  <c r="J14" i="5" l="1"/>
  <c r="J18" i="5"/>
  <c r="J17" i="5"/>
  <c r="J16" i="5"/>
  <c r="L10" i="6"/>
  <c r="L11" i="6" s="1"/>
  <c r="D10" i="6"/>
  <c r="J10" i="6" l="1"/>
  <c r="J11" i="6" s="1"/>
  <c r="D11" i="6"/>
  <c r="Q12" i="2" l="1"/>
  <c r="Q13" i="2"/>
  <c r="S13" i="2" s="1"/>
  <c r="Q14" i="2"/>
  <c r="Q15" i="2"/>
  <c r="Q16" i="2"/>
  <c r="Q17" i="2"/>
  <c r="Q20" i="2" l="1"/>
  <c r="J9" i="14"/>
  <c r="F13" i="5" s="1"/>
  <c r="J15" i="14" l="1"/>
  <c r="J13" i="5"/>
  <c r="F12" i="5"/>
  <c r="F19" i="5" l="1"/>
  <c r="J12" i="5"/>
  <c r="J19" i="5" s="1"/>
  <c r="L18" i="5" l="1"/>
  <c r="G12" i="7"/>
  <c r="L16" i="5" l="1"/>
  <c r="K11" i="7"/>
  <c r="K17" i="7"/>
  <c r="L12" i="5"/>
  <c r="L17" i="5"/>
  <c r="L14" i="5"/>
  <c r="L13" i="5"/>
  <c r="L15" i="5"/>
  <c r="K12" i="7"/>
  <c r="K14" i="7"/>
  <c r="K15" i="7"/>
  <c r="K16" i="7"/>
  <c r="K13" i="7"/>
  <c r="G13" i="7"/>
  <c r="G16" i="7"/>
  <c r="G14" i="7"/>
  <c r="G10" i="7"/>
  <c r="G15" i="7"/>
  <c r="G11" i="7"/>
  <c r="O9" i="13"/>
  <c r="O17" i="13" s="1"/>
  <c r="L19" i="5" l="1"/>
  <c r="E11" i="11"/>
  <c r="I11" i="11" s="1"/>
  <c r="G18" i="7"/>
  <c r="R8" i="14"/>
  <c r="P15" i="5" s="1"/>
  <c r="T15" i="5" s="1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S18" i="2"/>
  <c r="S17" i="2"/>
  <c r="S16" i="2"/>
  <c r="S15" i="2"/>
  <c r="S14" i="2"/>
  <c r="S12" i="2"/>
  <c r="S11" i="2"/>
  <c r="R15" i="14" l="1"/>
  <c r="P12" i="5"/>
  <c r="S10" i="2"/>
  <c r="S20" i="2" s="1"/>
  <c r="K10" i="7"/>
  <c r="E10" i="11"/>
  <c r="I10" i="11" s="1"/>
  <c r="P19" i="5" l="1"/>
  <c r="T12" i="5"/>
  <c r="T19" i="5" s="1"/>
  <c r="R10" i="6"/>
  <c r="R11" i="6" s="1"/>
  <c r="E9" i="11" s="1"/>
  <c r="K18" i="7"/>
  <c r="E8" i="11" l="1"/>
  <c r="I9" i="11"/>
  <c r="I8" i="11" l="1"/>
  <c r="I12" i="11" s="1"/>
  <c r="E12" i="11"/>
  <c r="V13" i="5" l="1"/>
  <c r="V14" i="5"/>
  <c r="V18" i="5"/>
  <c r="V17" i="5"/>
  <c r="V15" i="5"/>
  <c r="V16" i="5"/>
  <c r="G8" i="11"/>
  <c r="G11" i="11"/>
  <c r="G10" i="11"/>
  <c r="V12" i="5"/>
  <c r="G9" i="11"/>
  <c r="V19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<sst xmlns="http://schemas.openxmlformats.org/spreadsheetml/2006/main" count="375" uniqueCount="128">
  <si>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</si>
  <si>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</si>
  <si>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</si>
  <si>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</si>
  <si>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</si>
  <si>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</si>
  <si>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</si>
  <si>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</si>
  <si>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</si>
  <si>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</si>
  <si>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</si>
  <si>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</si>
  <si>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</si>
  <si>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</si>
  <si>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</si>
  <si>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</si>
  <si>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</si>
  <si>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</si>
  <si>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</si>
  <si>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</si>
  <si>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</si>
  <si>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</si>
  <si>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</si>
  <si>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</si>
  <si>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</si>
  <si>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</si>
  <si>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</si>
  <si>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</si>
  <si>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</si>
  <si>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</si>
  <si>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</si>
  <si>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</si>
  <si>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</si>
  <si>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</si>
  <si>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</si>
  <si>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</si>
  <si>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</si>
  <si>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</si>
  <si>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</si>
  <si>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</si>
  <si>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</si>
  <si>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</si>
  <si>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</si>
  <si>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</si>
  <si>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</si>
  <si>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</si>
  <si>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</si>
  <si>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</si>
  <si>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</si>
  <si>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</si>
  <si>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</si>
  <si>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</si>
  <si>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</si>
  <si>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</si>
  <si>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</si>
  <si>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</si>
  <si>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</si>
  <si>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</si>
  <si>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</si>
  <si>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</si>
  <si>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</si>
  <si>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</si>
  <si>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</si>
  <si>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</si>
  <si>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</si>
  <si>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</si>
  <si>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</si>
  <si>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</si>
  <si>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</si>
  <si>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</si>
  <si>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</si>
  <si>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</si>
  <si>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</si>
  <si>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</si>
  <si>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</si>
  <si>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</si>
  <si>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</si>
  <si>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</si>
  <si>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</si>
  <si>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</si>
  <si>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</si>
  <si>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</si>
  <si>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</si>
  <si>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</si>
  <si>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</si>
  <si>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</si>
  <si>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</si>
  <si>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</si>
  <si>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</si>
  <si>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</si>
  <si>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</si>
  <si>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</si>
  <si>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</si>
  <si>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سرمایه‌گذاری‌ صنعت‌ نفت‌</t>
  </si>
  <si>
    <t>گروه توسعه مالی مهر آیندگان</t>
  </si>
  <si>
    <t>نفت سپاهان</t>
  </si>
  <si>
    <t>بانک تجارت کار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</si>
  <si>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</si>
  <si>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</si>
  <si>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</si>
  <si>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</si>
  <si>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</si>
  <si>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</si>
  <si>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</si>
  <si>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</si>
  <si>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</si>
  <si>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</si>
  <si>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</si>
  <si>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</si>
  <si>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</si>
  <si>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</si>
  <si>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</si>
  <si>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</si>
  <si>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</si>
  <si>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</si>
  <si>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</si>
  <si>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</si>
  <si>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ابتدای دوره</t>
  </si>
  <si>
    <t>پتروشیمی‌ اصفهان‌</t>
  </si>
  <si>
    <t>156386235</t>
  </si>
  <si>
    <t>1400/08/19</t>
  </si>
  <si>
    <t xml:space="preserve">بانک تجارت </t>
  </si>
  <si>
    <t>برای دوره یک ماهه منتهی به 31 فروردین ماه 1401</t>
  </si>
  <si>
    <t>1401/01/31</t>
  </si>
  <si>
    <t>طی فروردین ماه 1401</t>
  </si>
  <si>
    <t>از ابتدای سال مالی تا پایان فروردین ماه سال 1401</t>
  </si>
  <si>
    <t>از ابتدای سال مالی تا پایان فروردین ماه 1401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</si>
  <si>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فروردین ماه </t>
    </r>
    <r>
      <rPr>
        <sz val="16"/>
        <rFont val="B Nazanin"/>
        <charset val="178"/>
      </rPr>
      <t>1401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</si>
</sst>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0%"/>
    <numFmt numFmtId="173" formatCode="0.0000%"/>
  </numFmts>
  <fonts count="57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6"/>
      <name val="B Nazanin"/>
      <charset val="178"/>
    </font>
    <font>
      <sz val="8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55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3" fontId="25" fillId="0" borderId="0" xfId="0" applyNumberFormat="1" applyFont="1" applyAlignment="1">
      <alignment horizontal="center" vertical="center"/>
    </xf>
    <xf numFmtId="0" fontId="53" fillId="0" borderId="0" xfId="0" applyFont="1"/>
    <xf numFmtId="170" fontId="5" fillId="0" borderId="0" xfId="2" applyNumberFormat="1" applyFont="1" applyFill="1" applyBorder="1" applyAlignment="1">
      <alignment horizontal="center" vertical="center"/>
    </xf>
    <xf numFmtId="0" fontId="54" fillId="0" borderId="0" xfId="0" applyFont="1"/>
    <xf numFmtId="165" fontId="19" fillId="0" borderId="8" xfId="0" applyNumberFormat="1" applyFont="1" applyBorder="1" applyAlignment="1">
      <alignment horizontal="center" vertical="center" wrapText="1" readingOrder="2"/>
    </xf>
    <xf numFmtId="165" fontId="5" fillId="0" borderId="7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171" fontId="22" fillId="0" borderId="6" xfId="0" applyNumberFormat="1" applyFont="1" applyFill="1" applyBorder="1" applyAlignment="1">
      <alignment horizontal="center" vertical="center"/>
    </xf>
    <xf numFmtId="9" fontId="5" fillId="0" borderId="6" xfId="2" applyFont="1" applyFill="1" applyBorder="1" applyAlignment="1">
      <alignment horizontal="center" vertical="center"/>
    </xf>
    <xf numFmtId="173" fontId="27" fillId="0" borderId="0" xfId="0" applyNumberFormat="1" applyFont="1" applyAlignment="1">
      <alignment horizontal="center" vertical="center"/>
    </xf>
    <xf numFmtId="171" fontId="5" fillId="0" borderId="7" xfId="0" applyNumberFormat="1" applyFont="1" applyFill="1" applyBorder="1" applyAlignment="1">
      <alignment horizontal="center" vertical="center"/>
    </xf>
    <xf numFmtId="171" fontId="19" fillId="0" borderId="8" xfId="0" applyNumberFormat="1" applyFont="1" applyBorder="1" applyAlignment="1">
      <alignment horizontal="center" vertical="center" wrapText="1" readingOrder="2"/>
    </xf>
    <xf numFmtId="170" fontId="22" fillId="0" borderId="6" xfId="2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4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view="pageBreakPreview" zoomScaleNormal="100" zoomScaleSheetLayoutView="100" workbookViewId="0">
      <selection activeCell="D37" sqref="D37"/>
    </sheetView>
  </sheetViews>
  <sheetFormatPr defaultRowHeight="15"/>
  <cols>
    <col min="1" max="1" width="1.5703125" style="259" customWidth="1"/>
    <col min="2" max="16384" width="9.140625" style="259"/>
  </cols>
  <sheetData>
    <row r="1" spans="2:16" ht="5.25" customHeight="1"/>
    <row r="2" spans="2:16">
      <c r="B2" s="369" t="s">
        <v>127</v>
      </c>
      <c r="C2" s="369"/>
      <c r="D2" s="369"/>
      <c r="E2" s="369"/>
      <c r="F2" s="369"/>
      <c r="G2" s="369"/>
      <c r="H2" s="369"/>
      <c r="I2" s="369"/>
      <c r="J2" s="369"/>
    </row>
    <row r="3" spans="2:16">
      <c r="B3" s="369"/>
      <c r="C3" s="369"/>
      <c r="D3" s="369"/>
      <c r="E3" s="369"/>
      <c r="F3" s="369"/>
      <c r="G3" s="369"/>
      <c r="H3" s="369"/>
      <c r="I3" s="369"/>
      <c r="J3" s="369"/>
    </row>
    <row r="4" spans="2:16">
      <c r="B4" s="369"/>
      <c r="C4" s="369"/>
      <c r="D4" s="369"/>
      <c r="E4" s="369"/>
      <c r="F4" s="369"/>
      <c r="G4" s="369"/>
      <c r="H4" s="369"/>
      <c r="I4" s="369"/>
      <c r="J4" s="369"/>
      <c r="L4" s="370" t="s">
        <v>89</v>
      </c>
      <c r="M4" s="370"/>
      <c r="N4" s="370"/>
      <c r="O4" s="370"/>
      <c r="P4" s="370"/>
    </row>
    <row r="5" spans="2:16">
      <c r="B5" s="369"/>
      <c r="C5" s="369"/>
      <c r="D5" s="369"/>
      <c r="E5" s="369"/>
      <c r="F5" s="369"/>
      <c r="G5" s="369"/>
      <c r="H5" s="369"/>
      <c r="I5" s="369"/>
      <c r="J5" s="369"/>
      <c r="L5" s="370" t="s">
        <v>122</v>
      </c>
      <c r="M5" s="370"/>
      <c r="N5" s="370"/>
      <c r="O5" s="370"/>
      <c r="P5" s="370"/>
    </row>
    <row r="6" spans="2:16">
      <c r="B6" s="369"/>
      <c r="C6" s="369"/>
      <c r="D6" s="369"/>
      <c r="E6" s="369"/>
      <c r="F6" s="369"/>
      <c r="G6" s="369"/>
      <c r="H6" s="369"/>
      <c r="I6" s="369"/>
      <c r="J6" s="369"/>
    </row>
    <row r="7" spans="2:16">
      <c r="B7" s="369"/>
      <c r="C7" s="369"/>
      <c r="D7" s="369"/>
      <c r="E7" s="369"/>
      <c r="F7" s="369"/>
      <c r="G7" s="369"/>
      <c r="H7" s="369"/>
      <c r="I7" s="369"/>
      <c r="J7" s="369"/>
    </row>
    <row r="8" spans="2:16">
      <c r="B8" s="369"/>
      <c r="C8" s="369"/>
      <c r="D8" s="369"/>
      <c r="E8" s="369"/>
      <c r="F8" s="369"/>
      <c r="G8" s="369"/>
      <c r="H8" s="369"/>
      <c r="I8" s="369"/>
      <c r="J8" s="369"/>
    </row>
    <row r="9" spans="2:16">
      <c r="B9" s="369"/>
      <c r="C9" s="369"/>
      <c r="D9" s="369"/>
      <c r="E9" s="369"/>
      <c r="F9" s="369"/>
      <c r="G9" s="369"/>
      <c r="H9" s="369"/>
      <c r="I9" s="369"/>
      <c r="J9" s="369"/>
    </row>
    <row r="10" spans="2:16">
      <c r="B10" s="369"/>
      <c r="C10" s="369"/>
      <c r="D10" s="369"/>
      <c r="E10" s="369"/>
      <c r="F10" s="369"/>
      <c r="G10" s="369"/>
      <c r="H10" s="369"/>
      <c r="I10" s="369"/>
      <c r="J10" s="369"/>
    </row>
    <row r="11" spans="2:16">
      <c r="B11" s="369"/>
      <c r="C11" s="369"/>
      <c r="D11" s="369"/>
      <c r="E11" s="369"/>
      <c r="F11" s="369"/>
      <c r="G11" s="369"/>
      <c r="H11" s="369"/>
      <c r="I11" s="369"/>
      <c r="J11" s="369"/>
    </row>
    <row r="12" spans="2:16">
      <c r="B12" s="369"/>
      <c r="C12" s="369"/>
      <c r="D12" s="369"/>
      <c r="E12" s="369"/>
      <c r="F12" s="369"/>
      <c r="G12" s="369"/>
      <c r="H12" s="369"/>
      <c r="I12" s="369"/>
      <c r="J12" s="369"/>
    </row>
    <row r="13" spans="2:16">
      <c r="B13" s="369"/>
      <c r="C13" s="369"/>
      <c r="D13" s="369"/>
      <c r="E13" s="369"/>
      <c r="F13" s="369"/>
      <c r="G13" s="369"/>
      <c r="H13" s="369"/>
      <c r="I13" s="369"/>
      <c r="J13" s="369"/>
    </row>
    <row r="14" spans="2:16">
      <c r="B14" s="369"/>
      <c r="C14" s="369"/>
      <c r="D14" s="369"/>
      <c r="E14" s="369"/>
      <c r="F14" s="369"/>
      <c r="G14" s="369"/>
      <c r="H14" s="369"/>
      <c r="I14" s="369"/>
      <c r="J14" s="369"/>
    </row>
    <row r="15" spans="2:16">
      <c r="B15" s="369"/>
      <c r="C15" s="369"/>
      <c r="D15" s="369"/>
      <c r="E15" s="369"/>
      <c r="F15" s="369"/>
      <c r="G15" s="369"/>
      <c r="H15" s="369"/>
      <c r="I15" s="369"/>
      <c r="J15" s="369"/>
    </row>
    <row r="16" spans="2:16">
      <c r="B16" s="369"/>
      <c r="C16" s="369"/>
      <c r="D16" s="369"/>
      <c r="E16" s="369"/>
      <c r="F16" s="369"/>
      <c r="G16" s="369"/>
      <c r="H16" s="369"/>
      <c r="I16" s="369"/>
      <c r="J16" s="369"/>
    </row>
    <row r="17" spans="2:10">
      <c r="B17" s="369"/>
      <c r="C17" s="369"/>
      <c r="D17" s="369"/>
      <c r="E17" s="369"/>
      <c r="F17" s="369"/>
      <c r="G17" s="369"/>
      <c r="H17" s="369"/>
      <c r="I17" s="369"/>
      <c r="J17" s="369"/>
    </row>
    <row r="18" spans="2:10">
      <c r="B18" s="369"/>
      <c r="C18" s="369"/>
      <c r="D18" s="369"/>
      <c r="E18" s="369"/>
      <c r="F18" s="369"/>
      <c r="G18" s="369"/>
      <c r="H18" s="369"/>
      <c r="I18" s="369"/>
      <c r="J18" s="369"/>
    </row>
    <row r="19" spans="2:10">
      <c r="B19" s="369"/>
      <c r="C19" s="369"/>
      <c r="D19" s="369"/>
      <c r="E19" s="369"/>
      <c r="F19" s="369"/>
      <c r="G19" s="369"/>
      <c r="H19" s="369"/>
      <c r="I19" s="369"/>
      <c r="J19" s="369"/>
    </row>
    <row r="20" spans="2:10">
      <c r="B20" s="369"/>
      <c r="C20" s="369"/>
      <c r="D20" s="369"/>
      <c r="E20" s="369"/>
      <c r="F20" s="369"/>
      <c r="G20" s="369"/>
      <c r="H20" s="369"/>
      <c r="I20" s="369"/>
      <c r="J20" s="369"/>
    </row>
    <row r="21" spans="2:10" ht="11.25" customHeight="1">
      <c r="B21" s="369"/>
      <c r="C21" s="369"/>
      <c r="D21" s="369"/>
      <c r="E21" s="369"/>
      <c r="F21" s="369"/>
      <c r="G21" s="369"/>
      <c r="H21" s="369"/>
      <c r="I21" s="369"/>
      <c r="J21" s="369"/>
    </row>
    <row r="22" spans="2:10">
      <c r="B22" s="369"/>
      <c r="C22" s="369"/>
      <c r="D22" s="369"/>
      <c r="E22" s="369"/>
      <c r="F22" s="369"/>
      <c r="G22" s="369"/>
      <c r="H22" s="369"/>
      <c r="I22" s="369"/>
      <c r="J22" s="369"/>
    </row>
    <row r="23" spans="2:10">
      <c r="B23" s="369"/>
      <c r="C23" s="369"/>
      <c r="D23" s="369"/>
      <c r="E23" s="369"/>
      <c r="F23" s="369"/>
      <c r="G23" s="369"/>
      <c r="H23" s="369"/>
      <c r="I23" s="369"/>
      <c r="J23" s="369"/>
    </row>
    <row r="24" spans="2:10">
      <c r="B24" s="369"/>
      <c r="C24" s="369"/>
      <c r="D24" s="369"/>
      <c r="E24" s="369"/>
      <c r="F24" s="369"/>
      <c r="G24" s="369"/>
      <c r="H24" s="369"/>
      <c r="I24" s="369"/>
      <c r="J24" s="369"/>
    </row>
    <row r="25" spans="2:10">
      <c r="B25" s="369"/>
      <c r="C25" s="369"/>
      <c r="D25" s="369"/>
      <c r="E25" s="369"/>
      <c r="F25" s="369"/>
      <c r="G25" s="369"/>
      <c r="H25" s="369"/>
      <c r="I25" s="369"/>
      <c r="J25" s="369"/>
    </row>
    <row r="26" spans="2:10">
      <c r="B26" s="369"/>
      <c r="C26" s="369"/>
      <c r="D26" s="369"/>
      <c r="E26" s="369"/>
      <c r="F26" s="369"/>
      <c r="G26" s="369"/>
      <c r="H26" s="369"/>
      <c r="I26" s="369"/>
      <c r="J26" s="369"/>
    </row>
    <row r="27" spans="2:10">
      <c r="B27" s="369"/>
      <c r="C27" s="369"/>
      <c r="D27" s="369"/>
      <c r="E27" s="369"/>
      <c r="F27" s="369"/>
      <c r="G27" s="369"/>
      <c r="H27" s="369"/>
      <c r="I27" s="369"/>
      <c r="J27" s="369"/>
    </row>
    <row r="28" spans="2:10">
      <c r="B28" s="369"/>
      <c r="C28" s="369"/>
      <c r="D28" s="369"/>
      <c r="E28" s="369"/>
      <c r="F28" s="369"/>
      <c r="G28" s="369"/>
      <c r="H28" s="369"/>
      <c r="I28" s="369"/>
      <c r="J28" s="369"/>
    </row>
    <row r="29" spans="2:10">
      <c r="B29" s="369"/>
      <c r="C29" s="369"/>
      <c r="D29" s="369"/>
      <c r="E29" s="369"/>
      <c r="F29" s="369"/>
      <c r="G29" s="369"/>
      <c r="H29" s="369"/>
      <c r="I29" s="369"/>
      <c r="J29" s="369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S32"/>
  <sheetViews>
    <sheetView rightToLeft="1" view="pageBreakPreview" zoomScaleNormal="100" zoomScaleSheetLayoutView="100" workbookViewId="0">
      <selection activeCell="I15" sqref="I15"/>
    </sheetView>
  </sheetViews>
  <sheetFormatPr defaultRowHeight="15"/>
  <cols>
    <col min="1" max="1" width="28.5703125" customWidth="1"/>
    <col min="2" max="2" width="0.7109375" style="178" customWidth="1"/>
    <col min="3" max="3" width="11.5703125" customWidth="1"/>
    <col min="4" max="4" width="0.42578125" customWidth="1"/>
    <col min="5" max="5" width="17.28515625" style="88" customWidth="1"/>
    <col min="6" max="6" width="0.5703125" customWidth="1"/>
    <col min="7" max="7" width="17.28515625" bestFit="1" customWidth="1"/>
    <col min="8" max="8" width="0.5703125" customWidth="1"/>
    <col min="9" max="9" width="22" style="88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88" bestFit="1" customWidth="1"/>
    <col min="18" max="18" width="15.5703125" bestFit="1" customWidth="1"/>
    <col min="19" max="19" width="14.5703125" bestFit="1" customWidth="1"/>
  </cols>
  <sheetData>
    <row r="1" spans="1:19" ht="23.25" customHeight="1">
      <c r="A1" s="371" t="str">
        <f>Sheet1!L4</f>
        <v>صندوق سرمایه‌گذاری اختصاصی بازارگردانی خبرگان اهداف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19" ht="23.25" customHeight="1">
      <c r="A2" s="371" t="s">
        <v>65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3" spans="1:19" ht="23.25" customHeight="1">
      <c r="A3" s="371" t="str">
        <f>Sheet1!L5</f>
        <v>برای دوره یک ماهه منتهی به 31 فروردین ماه 1401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4" spans="1:19" ht="27.75" customHeight="1">
      <c r="A4" s="421" t="s">
        <v>76</v>
      </c>
      <c r="B4" s="421"/>
      <c r="C4" s="421"/>
      <c r="D4" s="421"/>
      <c r="E4" s="421"/>
      <c r="F4" s="421"/>
      <c r="G4" s="421"/>
      <c r="H4" s="421"/>
      <c r="I4" s="421"/>
      <c r="J4" s="422"/>
      <c r="K4" s="422"/>
      <c r="L4" s="422"/>
      <c r="M4" s="422"/>
      <c r="N4" s="422"/>
      <c r="O4" s="422"/>
      <c r="P4" s="422"/>
      <c r="Q4" s="422"/>
    </row>
    <row r="5" spans="1:19" ht="25.5" customHeight="1" thickBot="1">
      <c r="A5" s="43"/>
      <c r="B5" s="43"/>
      <c r="C5" s="412" t="s">
        <v>124</v>
      </c>
      <c r="D5" s="412"/>
      <c r="E5" s="412"/>
      <c r="F5" s="412"/>
      <c r="G5" s="412"/>
      <c r="H5" s="412"/>
      <c r="I5" s="412"/>
      <c r="J5" s="9"/>
      <c r="K5" s="412" t="s">
        <v>126</v>
      </c>
      <c r="L5" s="412"/>
      <c r="M5" s="412"/>
      <c r="N5" s="412"/>
      <c r="O5" s="412"/>
      <c r="P5" s="412"/>
      <c r="Q5" s="412"/>
    </row>
    <row r="6" spans="1:19" ht="36" customHeight="1" thickBot="1">
      <c r="A6" s="102" t="s">
        <v>45</v>
      </c>
      <c r="B6" s="102"/>
      <c r="C6" s="109" t="s">
        <v>3</v>
      </c>
      <c r="D6" s="110"/>
      <c r="E6" s="111" t="s">
        <v>28</v>
      </c>
      <c r="F6" s="110"/>
      <c r="G6" s="109" t="s">
        <v>55</v>
      </c>
      <c r="H6" s="110"/>
      <c r="I6" s="109" t="s">
        <v>57</v>
      </c>
      <c r="J6" s="112"/>
      <c r="K6" s="109" t="s">
        <v>3</v>
      </c>
      <c r="L6" s="110"/>
      <c r="M6" s="113" t="s">
        <v>28</v>
      </c>
      <c r="N6" s="110"/>
      <c r="O6" s="109" t="s">
        <v>55</v>
      </c>
      <c r="P6" s="110"/>
      <c r="Q6" s="109" t="s">
        <v>57</v>
      </c>
    </row>
    <row r="7" spans="1:19" ht="15" customHeight="1">
      <c r="A7" s="96"/>
      <c r="B7" s="96"/>
      <c r="C7" s="55"/>
      <c r="D7" s="125"/>
      <c r="E7" s="136" t="s">
        <v>84</v>
      </c>
      <c r="F7" s="125">
        <v>0</v>
      </c>
      <c r="G7" s="136" t="s">
        <v>84</v>
      </c>
      <c r="H7" s="125">
        <v>0</v>
      </c>
      <c r="I7" s="136" t="s">
        <v>84</v>
      </c>
      <c r="J7" s="55"/>
      <c r="K7" s="153"/>
      <c r="L7" s="55"/>
      <c r="M7" s="55" t="s">
        <v>84</v>
      </c>
      <c r="N7" s="55"/>
      <c r="O7" s="55" t="s">
        <v>84</v>
      </c>
      <c r="P7" s="55"/>
      <c r="Q7" s="55" t="s">
        <v>84</v>
      </c>
    </row>
    <row r="8" spans="1:19" ht="28.5" customHeight="1">
      <c r="A8" s="96" t="s">
        <v>94</v>
      </c>
      <c r="B8" s="96"/>
      <c r="C8" s="297">
        <v>37711586</v>
      </c>
      <c r="D8" s="297"/>
      <c r="E8" s="297">
        <v>187018849373</v>
      </c>
      <c r="F8" s="297"/>
      <c r="G8" s="297">
        <v>-179069813159</v>
      </c>
      <c r="H8" s="297">
        <v>0</v>
      </c>
      <c r="I8" s="297">
        <f>E8+G8</f>
        <v>7949036214</v>
      </c>
      <c r="J8" s="297"/>
      <c r="K8" s="297">
        <v>67494942</v>
      </c>
      <c r="L8" s="297"/>
      <c r="M8" s="297">
        <v>339523732436</v>
      </c>
      <c r="N8" s="297"/>
      <c r="O8" s="297">
        <v>-345525902364</v>
      </c>
      <c r="P8" s="297"/>
      <c r="Q8" s="297">
        <f>M8+O8</f>
        <v>-6002169928</v>
      </c>
      <c r="R8" s="65"/>
      <c r="S8" s="65"/>
    </row>
    <row r="9" spans="1:19" ht="28.5" customHeight="1">
      <c r="A9" s="96" t="s">
        <v>90</v>
      </c>
      <c r="B9" s="96"/>
      <c r="C9" s="297">
        <v>193541222</v>
      </c>
      <c r="D9" s="297"/>
      <c r="E9" s="297">
        <v>1396257533792</v>
      </c>
      <c r="F9" s="297"/>
      <c r="G9" s="297">
        <v>-1250186319261</v>
      </c>
      <c r="H9" s="297">
        <v>0</v>
      </c>
      <c r="I9" s="297">
        <f>E9+G9</f>
        <v>146071214531</v>
      </c>
      <c r="J9" s="297"/>
      <c r="K9" s="297">
        <v>704081276</v>
      </c>
      <c r="L9" s="297"/>
      <c r="M9" s="297">
        <v>5363904855613</v>
      </c>
      <c r="N9" s="297"/>
      <c r="O9" s="297">
        <v>-5369395168326</v>
      </c>
      <c r="P9" s="297"/>
      <c r="Q9" s="297">
        <f t="shared" ref="Q9:Q14" si="0">M9+O9</f>
        <v>-5490312713</v>
      </c>
      <c r="R9" s="65"/>
      <c r="S9" s="65"/>
    </row>
    <row r="10" spans="1:19" ht="28.5" customHeight="1">
      <c r="A10" s="96" t="s">
        <v>93</v>
      </c>
      <c r="B10" s="96"/>
      <c r="C10" s="297">
        <v>28005524</v>
      </c>
      <c r="D10" s="297"/>
      <c r="E10" s="297">
        <v>121811555608</v>
      </c>
      <c r="F10" s="297"/>
      <c r="G10" s="297">
        <v>-132606436591</v>
      </c>
      <c r="H10" s="297">
        <v>0</v>
      </c>
      <c r="I10" s="297">
        <f t="shared" ref="I10:I14" si="1">E10+G10</f>
        <v>-10794880983</v>
      </c>
      <c r="J10" s="297"/>
      <c r="K10" s="297">
        <v>44467108</v>
      </c>
      <c r="L10" s="297"/>
      <c r="M10" s="297">
        <v>264397200253</v>
      </c>
      <c r="N10" s="297"/>
      <c r="O10" s="297">
        <v>-289658234483</v>
      </c>
      <c r="P10" s="297"/>
      <c r="Q10" s="297">
        <f t="shared" si="0"/>
        <v>-25261034230</v>
      </c>
      <c r="R10" s="65"/>
      <c r="S10" s="65"/>
    </row>
    <row r="11" spans="1:19" ht="28.5" customHeight="1">
      <c r="A11" s="96" t="s">
        <v>95</v>
      </c>
      <c r="B11" s="96"/>
      <c r="C11" s="297">
        <v>62446623</v>
      </c>
      <c r="D11" s="297"/>
      <c r="E11" s="297">
        <v>198020735988</v>
      </c>
      <c r="F11" s="297"/>
      <c r="G11" s="297">
        <v>-191557455027</v>
      </c>
      <c r="H11" s="297">
        <v>0</v>
      </c>
      <c r="I11" s="297">
        <f t="shared" si="1"/>
        <v>6463280961</v>
      </c>
      <c r="J11" s="297"/>
      <c r="K11" s="297">
        <v>206966703</v>
      </c>
      <c r="L11" s="297"/>
      <c r="M11" s="297">
        <v>684180312837</v>
      </c>
      <c r="N11" s="297"/>
      <c r="O11" s="297">
        <v>-671018081262</v>
      </c>
      <c r="P11" s="297"/>
      <c r="Q11" s="297">
        <f t="shared" si="0"/>
        <v>13162231575</v>
      </c>
      <c r="R11" s="65"/>
      <c r="S11" s="65"/>
    </row>
    <row r="12" spans="1:19" ht="28.5" customHeight="1">
      <c r="A12" s="96" t="s">
        <v>91</v>
      </c>
      <c r="B12" s="96"/>
      <c r="C12" s="297">
        <v>670110</v>
      </c>
      <c r="D12" s="297"/>
      <c r="E12" s="297">
        <v>121103160388</v>
      </c>
      <c r="F12" s="297"/>
      <c r="G12" s="297">
        <v>-122134049152</v>
      </c>
      <c r="H12" s="297">
        <v>0</v>
      </c>
      <c r="I12" s="297">
        <f t="shared" si="1"/>
        <v>-1030888764</v>
      </c>
      <c r="J12" s="297"/>
      <c r="K12" s="297">
        <v>2058447</v>
      </c>
      <c r="L12" s="297"/>
      <c r="M12" s="297">
        <v>366326373687</v>
      </c>
      <c r="N12" s="297"/>
      <c r="O12" s="297">
        <v>-377071351378</v>
      </c>
      <c r="P12" s="297"/>
      <c r="Q12" s="297">
        <f t="shared" si="0"/>
        <v>-10744977691</v>
      </c>
      <c r="R12" s="65"/>
      <c r="S12" s="65"/>
    </row>
    <row r="13" spans="1:19" ht="28.5" customHeight="1">
      <c r="A13" s="96" t="s">
        <v>118</v>
      </c>
      <c r="B13" s="96"/>
      <c r="C13" s="297">
        <v>344833</v>
      </c>
      <c r="D13" s="297"/>
      <c r="E13" s="297">
        <v>34872364504</v>
      </c>
      <c r="F13" s="297"/>
      <c r="G13" s="297">
        <v>-40474485373</v>
      </c>
      <c r="H13" s="297">
        <v>0</v>
      </c>
      <c r="I13" s="297">
        <f t="shared" si="1"/>
        <v>-5602120869</v>
      </c>
      <c r="J13" s="297"/>
      <c r="K13" s="297">
        <v>684156</v>
      </c>
      <c r="L13" s="297"/>
      <c r="M13" s="297">
        <v>72508683730</v>
      </c>
      <c r="N13" s="297"/>
      <c r="O13" s="297">
        <v>-80917469685</v>
      </c>
      <c r="P13" s="297"/>
      <c r="Q13" s="297">
        <f>M13+O13</f>
        <v>-8408785955</v>
      </c>
      <c r="R13" s="65"/>
      <c r="S13" s="65"/>
    </row>
    <row r="14" spans="1:19" s="294" customFormat="1" ht="28.5" customHeight="1">
      <c r="A14" s="96" t="s">
        <v>92</v>
      </c>
      <c r="B14" s="96"/>
      <c r="C14" s="357">
        <v>1435070</v>
      </c>
      <c r="D14" s="297"/>
      <c r="E14" s="357">
        <v>72041620133</v>
      </c>
      <c r="F14" s="297"/>
      <c r="G14" s="357">
        <v>-66145105212</v>
      </c>
      <c r="H14" s="297">
        <v>0</v>
      </c>
      <c r="I14" s="357">
        <f t="shared" si="1"/>
        <v>5896514921</v>
      </c>
      <c r="J14" s="297"/>
      <c r="K14" s="357">
        <v>18774027</v>
      </c>
      <c r="L14" s="297"/>
      <c r="M14" s="357">
        <v>944122455610</v>
      </c>
      <c r="N14" s="297"/>
      <c r="O14" s="357">
        <v>-938763505424</v>
      </c>
      <c r="P14" s="297"/>
      <c r="Q14" s="357">
        <f t="shared" si="0"/>
        <v>5358950186</v>
      </c>
      <c r="R14" s="65"/>
      <c r="S14" s="65"/>
    </row>
    <row r="15" spans="1:19" ht="30.75" customHeight="1" thickBot="1">
      <c r="A15" s="96" t="s">
        <v>2</v>
      </c>
      <c r="B15" s="96"/>
      <c r="C15" s="368">
        <f>SUM(C8:C14)</f>
        <v>324154968</v>
      </c>
      <c r="D15" s="297"/>
      <c r="E15" s="368">
        <f>SUM(E8:E14)</f>
        <v>2131125819786</v>
      </c>
      <c r="F15" s="297"/>
      <c r="G15" s="368">
        <f>SUM(G8:G14)</f>
        <v>-1982173663775</v>
      </c>
      <c r="H15" s="297">
        <v>0</v>
      </c>
      <c r="I15" s="368">
        <f>SUM(I8:I14)</f>
        <v>148952156011</v>
      </c>
      <c r="J15" s="297"/>
      <c r="K15" s="368">
        <f>SUM(K8:K14)</f>
        <v>1044526659</v>
      </c>
      <c r="L15" s="297"/>
      <c r="M15" s="368">
        <f>SUM(M8:M14)</f>
        <v>8034963614166</v>
      </c>
      <c r="N15" s="297"/>
      <c r="O15" s="368">
        <f>SUM(O8:O14)</f>
        <v>-8072349712922</v>
      </c>
      <c r="P15" s="297"/>
      <c r="Q15" s="368">
        <f>SUM(Q8:Q14)</f>
        <v>-37386098756</v>
      </c>
    </row>
    <row r="16" spans="1:19" ht="18.75" thickTop="1">
      <c r="D16" s="297"/>
      <c r="E16" s="89"/>
      <c r="F16" s="297"/>
      <c r="H16" s="297">
        <v>0</v>
      </c>
      <c r="I16" s="147"/>
      <c r="J16" s="297"/>
      <c r="K16" s="147"/>
      <c r="L16" s="297"/>
      <c r="M16" s="147"/>
      <c r="N16" s="297"/>
      <c r="O16" s="147"/>
      <c r="P16" s="297"/>
      <c r="Q16" s="147"/>
    </row>
    <row r="17" spans="3:17" ht="18">
      <c r="C17" s="65"/>
      <c r="D17" s="297"/>
      <c r="E17" s="147"/>
      <c r="F17" s="297"/>
      <c r="G17" s="147"/>
      <c r="H17" s="297">
        <v>0</v>
      </c>
      <c r="I17" s="302"/>
      <c r="J17" s="297"/>
      <c r="K17" s="178"/>
      <c r="L17" s="297"/>
      <c r="M17" s="65"/>
      <c r="N17" s="297"/>
      <c r="Q17" s="89"/>
    </row>
    <row r="18" spans="3:17" ht="18">
      <c r="D18" s="297"/>
      <c r="F18" s="297"/>
      <c r="G18" s="156"/>
      <c r="H18" s="297">
        <v>0</v>
      </c>
      <c r="I18" s="157"/>
      <c r="K18" s="147"/>
      <c r="L18" s="297"/>
      <c r="M18" s="131"/>
      <c r="N18" s="297"/>
      <c r="O18" s="147"/>
      <c r="Q18" s="89"/>
    </row>
    <row r="19" spans="3:17" ht="18">
      <c r="F19" s="297"/>
      <c r="G19" s="158"/>
      <c r="H19" s="297">
        <v>0</v>
      </c>
      <c r="I19" s="89"/>
      <c r="K19" s="147"/>
      <c r="M19" s="65"/>
      <c r="N19" s="297"/>
      <c r="O19" s="147"/>
      <c r="Q19" s="89"/>
    </row>
    <row r="20" spans="3:17" ht="18">
      <c r="F20" s="297"/>
      <c r="G20" s="156"/>
      <c r="I20" s="89"/>
      <c r="K20" s="123"/>
      <c r="O20" s="420"/>
      <c r="P20" s="420"/>
      <c r="Q20" s="420"/>
    </row>
    <row r="21" spans="3:17">
      <c r="I21" s="89"/>
      <c r="K21" s="123"/>
      <c r="M21" s="147"/>
      <c r="O21" s="147"/>
      <c r="Q21" s="89"/>
    </row>
    <row r="22" spans="3:17">
      <c r="E22" s="89"/>
      <c r="I22" s="89"/>
      <c r="K22" s="123"/>
      <c r="M22" s="147"/>
      <c r="O22" s="147"/>
      <c r="Q22" s="89"/>
    </row>
    <row r="23" spans="3:17">
      <c r="I23" s="147"/>
      <c r="K23" s="147"/>
      <c r="O23" s="147"/>
      <c r="Q23" s="89"/>
    </row>
    <row r="24" spans="3:17" ht="18">
      <c r="G24" s="55"/>
      <c r="I24" s="89"/>
      <c r="K24" s="147"/>
      <c r="M24" s="147"/>
      <c r="O24" s="147"/>
      <c r="Q24" s="89"/>
    </row>
    <row r="25" spans="3:17">
      <c r="K25" s="130"/>
      <c r="M25" s="147"/>
      <c r="O25" s="146"/>
      <c r="Q25" s="89"/>
    </row>
    <row r="26" spans="3:17">
      <c r="G26" s="65"/>
      <c r="M26" s="147"/>
    </row>
    <row r="27" spans="3:17">
      <c r="O27" s="65"/>
      <c r="Q27" s="89"/>
    </row>
    <row r="28" spans="3:17">
      <c r="M28" s="147"/>
    </row>
    <row r="29" spans="3:17">
      <c r="M29" s="146"/>
    </row>
    <row r="32" spans="3:17">
      <c r="M32" s="146"/>
    </row>
  </sheetData>
  <mergeCells count="8">
    <mergeCell ref="O20:Q20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8"/>
  <sheetViews>
    <sheetView rightToLeft="1" view="pageBreakPreview" zoomScaleNormal="100" zoomScaleSheetLayoutView="100" workbookViewId="0">
      <selection activeCell="D21" sqref="D21:Y22"/>
    </sheetView>
  </sheetViews>
  <sheetFormatPr defaultColWidth="9.140625" defaultRowHeight="18"/>
  <cols>
    <col min="1" max="1" width="1.28515625" style="66" customWidth="1"/>
    <col min="2" max="2" width="15.28515625" style="66" customWidth="1"/>
    <col min="3" max="3" width="0.7109375" style="185" customWidth="1"/>
    <col min="4" max="4" width="15" style="66" customWidth="1"/>
    <col min="5" max="5" width="0.5703125" style="66" customWidth="1"/>
    <col min="6" max="6" width="17.85546875" style="66" bestFit="1" customWidth="1"/>
    <col min="7" max="7" width="0.5703125" style="185" customWidth="1"/>
    <col min="8" max="8" width="16.42578125" style="66" customWidth="1"/>
    <col min="9" max="9" width="0.28515625" style="185" customWidth="1"/>
    <col min="10" max="10" width="17.85546875" style="66" bestFit="1" customWidth="1"/>
    <col min="11" max="11" width="0.42578125" style="66" customWidth="1"/>
    <col min="12" max="12" width="12.85546875" style="66" customWidth="1"/>
    <col min="13" max="13" width="0.5703125" style="66" customWidth="1"/>
    <col min="14" max="14" width="16.42578125" style="66" customWidth="1"/>
    <col min="15" max="15" width="0.85546875" style="66" customWidth="1"/>
    <col min="16" max="16" width="17.85546875" style="66" bestFit="1" customWidth="1"/>
    <col min="17" max="17" width="0.5703125" style="185" customWidth="1"/>
    <col min="18" max="18" width="17.85546875" style="66" bestFit="1" customWidth="1"/>
    <col min="19" max="19" width="0.28515625" style="185" customWidth="1"/>
    <col min="20" max="20" width="17.85546875" style="66" bestFit="1" customWidth="1"/>
    <col min="21" max="21" width="0.5703125" style="66" customWidth="1"/>
    <col min="22" max="22" width="13" style="66" customWidth="1"/>
    <col min="23" max="16384" width="9.140625" style="66"/>
  </cols>
  <sheetData>
    <row r="1" spans="2:22" ht="19.5">
      <c r="B1" s="425" t="str">
        <f>Sheet1!L4</f>
        <v>صندوق سرمایه‌گذاری اختصاصی بازارگردانی خبرگان اهداف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</row>
    <row r="2" spans="2:22" ht="19.5">
      <c r="B2" s="425" t="s">
        <v>65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</row>
    <row r="3" spans="2:22" ht="19.5">
      <c r="B3" s="425" t="str">
        <f>Sheet1!L5</f>
        <v>برای دوره یک ماهه منتهی به 31 فروردین ماه 1401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5" spans="2:22" ht="21">
      <c r="B5" s="429" t="s">
        <v>87</v>
      </c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</row>
    <row r="6" spans="2:22" ht="9.75" customHeight="1"/>
    <row r="7" spans="2:22" ht="20.25" thickBot="1">
      <c r="B7" s="67"/>
      <c r="C7" s="68"/>
      <c r="D7" s="428" t="s">
        <v>124</v>
      </c>
      <c r="E7" s="428"/>
      <c r="F7" s="428"/>
      <c r="G7" s="428"/>
      <c r="H7" s="428"/>
      <c r="I7" s="428"/>
      <c r="J7" s="428"/>
      <c r="K7" s="428"/>
      <c r="L7" s="428"/>
      <c r="M7" s="263"/>
      <c r="N7" s="428" t="s">
        <v>126</v>
      </c>
      <c r="O7" s="428"/>
      <c r="P7" s="428"/>
      <c r="Q7" s="428"/>
      <c r="R7" s="428"/>
      <c r="S7" s="428"/>
      <c r="T7" s="428"/>
      <c r="U7" s="428"/>
      <c r="V7" s="428"/>
    </row>
    <row r="8" spans="2:22" ht="19.5">
      <c r="B8" s="432" t="s">
        <v>32</v>
      </c>
      <c r="C8" s="431"/>
      <c r="D8" s="423" t="s">
        <v>16</v>
      </c>
      <c r="E8" s="431"/>
      <c r="F8" s="423" t="s">
        <v>17</v>
      </c>
      <c r="G8" s="430"/>
      <c r="H8" s="423" t="s">
        <v>18</v>
      </c>
      <c r="I8" s="431"/>
      <c r="J8" s="423" t="s">
        <v>2</v>
      </c>
      <c r="K8" s="423"/>
      <c r="L8" s="423"/>
      <c r="M8" s="272"/>
      <c r="N8" s="423" t="s">
        <v>16</v>
      </c>
      <c r="O8" s="423"/>
      <c r="P8" s="423" t="s">
        <v>17</v>
      </c>
      <c r="Q8" s="430"/>
      <c r="R8" s="423" t="s">
        <v>18</v>
      </c>
      <c r="S8" s="431"/>
      <c r="T8" s="427" t="s">
        <v>2</v>
      </c>
      <c r="U8" s="427"/>
      <c r="V8" s="427"/>
    </row>
    <row r="9" spans="2:22" ht="20.25" thickBot="1">
      <c r="B9" s="430"/>
      <c r="C9" s="431"/>
      <c r="D9" s="424"/>
      <c r="E9" s="431"/>
      <c r="F9" s="424"/>
      <c r="G9" s="430"/>
      <c r="H9" s="424"/>
      <c r="I9" s="431"/>
      <c r="J9" s="426"/>
      <c r="K9" s="426"/>
      <c r="L9" s="426"/>
      <c r="M9" s="273"/>
      <c r="N9" s="424"/>
      <c r="O9" s="424"/>
      <c r="P9" s="424"/>
      <c r="Q9" s="430"/>
      <c r="R9" s="424"/>
      <c r="S9" s="431"/>
      <c r="T9" s="428"/>
      <c r="U9" s="428"/>
      <c r="V9" s="428"/>
    </row>
    <row r="10" spans="2:22" ht="39.75" thickBot="1">
      <c r="B10" s="433"/>
      <c r="C10" s="431"/>
      <c r="D10" s="186" t="s">
        <v>70</v>
      </c>
      <c r="E10" s="431"/>
      <c r="F10" s="62" t="s">
        <v>71</v>
      </c>
      <c r="G10" s="430"/>
      <c r="H10" s="274" t="s">
        <v>72</v>
      </c>
      <c r="I10" s="431"/>
      <c r="J10" s="275" t="s">
        <v>6</v>
      </c>
      <c r="K10" s="272"/>
      <c r="L10" s="275" t="s">
        <v>19</v>
      </c>
      <c r="M10" s="276"/>
      <c r="N10" s="274" t="s">
        <v>70</v>
      </c>
      <c r="O10" s="277"/>
      <c r="P10" s="274" t="s">
        <v>71</v>
      </c>
      <c r="Q10" s="430"/>
      <c r="R10" s="274" t="s">
        <v>72</v>
      </c>
      <c r="S10" s="431"/>
      <c r="T10" s="187" t="s">
        <v>6</v>
      </c>
      <c r="U10" s="217"/>
      <c r="V10" s="187" t="s">
        <v>19</v>
      </c>
    </row>
    <row r="11" spans="2:22" ht="13.5" customHeight="1">
      <c r="B11" s="180"/>
      <c r="C11" s="188"/>
      <c r="D11" s="55" t="s">
        <v>84</v>
      </c>
      <c r="E11" s="55"/>
      <c r="F11" s="55" t="s">
        <v>84</v>
      </c>
      <c r="G11" s="55"/>
      <c r="H11" s="55" t="s">
        <v>84</v>
      </c>
      <c r="I11" s="215"/>
      <c r="J11" s="189" t="s">
        <v>84</v>
      </c>
      <c r="K11" s="189"/>
      <c r="L11" s="189" t="s">
        <v>86</v>
      </c>
      <c r="M11" s="189"/>
      <c r="N11" s="189" t="s">
        <v>84</v>
      </c>
      <c r="O11" s="189"/>
      <c r="P11" s="189" t="s">
        <v>84</v>
      </c>
      <c r="Q11" s="216"/>
      <c r="R11" s="189" t="s">
        <v>84</v>
      </c>
      <c r="S11" s="215"/>
      <c r="T11" s="189" t="s">
        <v>84</v>
      </c>
      <c r="U11" s="218"/>
      <c r="V11" s="189" t="s">
        <v>86</v>
      </c>
    </row>
    <row r="12" spans="2:22" s="77" customFormat="1" ht="36">
      <c r="B12" s="225" t="s">
        <v>94</v>
      </c>
      <c r="C12" s="257"/>
      <c r="D12" s="327">
        <f>IFERROR(VLOOKUP(B12,'درآمد سودسهام'!$A$9:$S$18,13,0),0)</f>
        <v>0</v>
      </c>
      <c r="E12" s="297"/>
      <c r="F12" s="297">
        <f>IFERROR(VLOOKUP(B12,'درآمد ناشی از تغییر قیمت اوراق '!$B$8:$R$13,9,0),0)</f>
        <v>258361609470</v>
      </c>
      <c r="G12" s="297"/>
      <c r="H12" s="297">
        <f>IFERROR(VLOOKUP(B12,'درآمد ناشی ازفروش'!$A$8:$Q$31,9,0),0)</f>
        <v>7949036214</v>
      </c>
      <c r="I12" s="297"/>
      <c r="J12" s="297">
        <f t="shared" ref="J12:J18" si="0">D12+F12+H12</f>
        <v>266310645684</v>
      </c>
      <c r="K12" s="196"/>
      <c r="L12" s="76">
        <f t="shared" ref="L12:L18" si="1">J12/$J$19</f>
        <v>0.1065984224188455</v>
      </c>
      <c r="M12" s="76"/>
      <c r="N12" s="327">
        <f>IFERROR(VLOOKUP(B12,'درآمد سودسهام'!$A$9:$S$16,19,0),0)</f>
        <v>0</v>
      </c>
      <c r="O12" s="297"/>
      <c r="P12" s="297">
        <f>IFERROR(VLOOKUP(B12,'درآمد ناشی از تغییر قیمت اوراق '!$B$8:$R$15,17,0),0)</f>
        <v>127251184577</v>
      </c>
      <c r="Q12" s="297"/>
      <c r="R12" s="297">
        <f>IFERROR(VLOOKUP(B12,'درآمد ناشی ازفروش'!$A$8:$Q$29,17,0),0)</f>
        <v>-6002169928</v>
      </c>
      <c r="S12" s="297"/>
      <c r="T12" s="297">
        <f t="shared" ref="T12" si="2">N12+P12+R12</f>
        <v>121249014649</v>
      </c>
      <c r="V12" s="76">
        <f>T12/'جمع درآمدها'!$E$12</f>
        <v>5.5805994181898536E-2</v>
      </c>
    </row>
    <row r="13" spans="2:22" s="77" customFormat="1" ht="31.5" customHeight="1">
      <c r="B13" s="225" t="s">
        <v>90</v>
      </c>
      <c r="C13" s="257"/>
      <c r="D13" s="327">
        <f>IFERROR(VLOOKUP(B13,'درآمد سودسهام'!$A$9:$S$18,13,0),0)</f>
        <v>0</v>
      </c>
      <c r="E13" s="297"/>
      <c r="F13" s="297">
        <f>IFERROR(VLOOKUP(B13,'درآمد ناشی از تغییر قیمت اوراق '!$B$8:$R$13,9,0),0)</f>
        <v>1884620353184</v>
      </c>
      <c r="G13" s="297"/>
      <c r="H13" s="297">
        <f>IFERROR(VLOOKUP(B13,'درآمد ناشی ازفروش'!$A$8:$Q$31,9,0),0)</f>
        <v>146071214531</v>
      </c>
      <c r="I13" s="297"/>
      <c r="J13" s="297">
        <f t="shared" si="0"/>
        <v>2030691567715</v>
      </c>
      <c r="K13" s="196"/>
      <c r="L13" s="76">
        <f t="shared" si="1"/>
        <v>0.81284214899365792</v>
      </c>
      <c r="M13" s="76"/>
      <c r="N13" s="327">
        <f>IFERROR(VLOOKUP(B13,'درآمد سودسهام'!$A$9:$S$16,19,0),0)</f>
        <v>0</v>
      </c>
      <c r="O13" s="297"/>
      <c r="P13" s="297">
        <f>IFERROR(VLOOKUP(B13,'درآمد ناشی از تغییر قیمت اوراق '!$B$8:$R$15,17,0),0)</f>
        <v>2044011301040</v>
      </c>
      <c r="Q13" s="297"/>
      <c r="R13" s="297">
        <f>IFERROR(VLOOKUP(B13,'درآمد ناشی ازفروش'!$A$8:$Q$29,17,0),0)</f>
        <v>-5490312713</v>
      </c>
      <c r="S13" s="297"/>
      <c r="T13" s="297">
        <f t="shared" ref="T13:T18" si="3">N13+P13+R13</f>
        <v>2038520988327</v>
      </c>
      <c r="V13" s="76">
        <f>T13/'جمع درآمدها'!$E$12</f>
        <v>0.93824837045958509</v>
      </c>
    </row>
    <row r="14" spans="2:22" s="77" customFormat="1" ht="31.5" customHeight="1">
      <c r="B14" s="225" t="s">
        <v>93</v>
      </c>
      <c r="C14" s="257"/>
      <c r="D14" s="327">
        <f>IFERROR(VLOOKUP(B14,'درآمد سودسهام'!$A$9:$S$18,13,0),0)</f>
        <v>0</v>
      </c>
      <c r="E14" s="297"/>
      <c r="F14" s="297">
        <f>IFERROR(VLOOKUP(B14,'درآمد ناشی از تغییر قیمت اوراق '!$B$8:$R$13,9,0),0)</f>
        <v>113722740426</v>
      </c>
      <c r="G14" s="297"/>
      <c r="H14" s="297">
        <f>IFERROR(VLOOKUP(B14,'درآمد ناشی ازفروش'!$A$8:$Q$31,9,0),0)</f>
        <v>-10794880983</v>
      </c>
      <c r="I14" s="297"/>
      <c r="J14" s="297">
        <f t="shared" si="0"/>
        <v>102927859443</v>
      </c>
      <c r="K14" s="196"/>
      <c r="L14" s="76">
        <f t="shared" si="1"/>
        <v>4.1199807883728422E-2</v>
      </c>
      <c r="M14" s="76"/>
      <c r="N14" s="327">
        <f>IFERROR(VLOOKUP(B14,'درآمد سودسهام'!$A$9:$S$16,19,0),0)</f>
        <v>0</v>
      </c>
      <c r="O14" s="297"/>
      <c r="P14" s="297">
        <f>IFERROR(VLOOKUP(B14,'درآمد ناشی از تغییر قیمت اوراق '!$B$8:$R$15,17,0),0)</f>
        <v>-4338826450</v>
      </c>
      <c r="Q14" s="297"/>
      <c r="R14" s="297">
        <f>IFERROR(VLOOKUP(B14,'درآمد ناشی ازفروش'!$A$8:$Q$29,17,0),0)</f>
        <v>-25261034230</v>
      </c>
      <c r="S14" s="297"/>
      <c r="T14" s="297">
        <f t="shared" si="3"/>
        <v>-29599860680</v>
      </c>
      <c r="V14" s="76">
        <f>T14/'جمع درآمدها'!$E$12</f>
        <v>-1.3623613005639471E-2</v>
      </c>
    </row>
    <row r="15" spans="2:22" s="77" customFormat="1" ht="31.5" customHeight="1">
      <c r="B15" s="225" t="s">
        <v>95</v>
      </c>
      <c r="C15" s="257"/>
      <c r="D15" s="327">
        <f>IFERROR(VLOOKUP(B15,'درآمد سودسهام'!$A$9:$S$18,13,0),0)</f>
        <v>0</v>
      </c>
      <c r="E15" s="297"/>
      <c r="F15" s="297">
        <f>IFERROR(VLOOKUP(B15,'درآمد ناشی از تغییر قیمت اوراق '!$B$8:$R$13,9,0),0)</f>
        <v>41682371385</v>
      </c>
      <c r="G15" s="297"/>
      <c r="H15" s="297">
        <f>IFERROR(VLOOKUP(B15,'درآمد ناشی ازفروش'!$A$8:$Q$31,9,0),0)</f>
        <v>6463280961</v>
      </c>
      <c r="I15" s="297"/>
      <c r="J15" s="297">
        <f t="shared" si="0"/>
        <v>48145652346</v>
      </c>
      <c r="K15" s="196"/>
      <c r="L15" s="76">
        <f t="shared" si="1"/>
        <v>1.9271668893400661E-2</v>
      </c>
      <c r="M15" s="76"/>
      <c r="N15" s="327">
        <f>IFERROR(VLOOKUP(B15,'درآمد سودسهام'!$A$9:$S$16,19,0),0)</f>
        <v>0</v>
      </c>
      <c r="O15" s="297"/>
      <c r="P15" s="297">
        <f>IFERROR(VLOOKUP(B15,'درآمد ناشی از تغییر قیمت اوراق '!$B$8:$R$15,17,0),0)</f>
        <v>24156645246</v>
      </c>
      <c r="Q15" s="297"/>
      <c r="R15" s="297">
        <f>IFERROR(VLOOKUP(B15,'درآمد ناشی ازفروش'!$A$8:$Q$29,17,0),0)</f>
        <v>13162231575</v>
      </c>
      <c r="S15" s="297"/>
      <c r="T15" s="297">
        <f t="shared" si="3"/>
        <v>37318876821</v>
      </c>
      <c r="V15" s="76">
        <f>T15/'جمع درآمدها'!$E$12</f>
        <v>1.7176362453555746E-2</v>
      </c>
    </row>
    <row r="16" spans="2:22" s="77" customFormat="1" ht="31.5" customHeight="1">
      <c r="B16" s="225" t="s">
        <v>91</v>
      </c>
      <c r="C16" s="257"/>
      <c r="D16" s="327">
        <f>IFERROR(VLOOKUP(B16,'درآمد سودسهام'!$A$9:$S$18,13,0),0)</f>
        <v>0</v>
      </c>
      <c r="E16" s="297"/>
      <c r="F16" s="297">
        <f>IFERROR(VLOOKUP(B16,'درآمد ناشی از تغییر قیمت اوراق '!$B$8:$R$13,9,0),0)</f>
        <v>30748108416</v>
      </c>
      <c r="G16" s="297"/>
      <c r="H16" s="297">
        <f>IFERROR(VLOOKUP(B16,'درآمد ناشی ازفروش'!$A$8:$Q$31,9,0),0)</f>
        <v>-1030888764</v>
      </c>
      <c r="I16" s="297"/>
      <c r="J16" s="297">
        <f t="shared" si="0"/>
        <v>29717219652</v>
      </c>
      <c r="K16" s="196"/>
      <c r="L16" s="354">
        <f t="shared" si="1"/>
        <v>1.1895163730466804E-2</v>
      </c>
      <c r="M16" s="76"/>
      <c r="N16" s="327">
        <f>IFERROR(VLOOKUP(B16,'درآمد سودسهام'!$A$9:$S$16,19,0),0)</f>
        <v>0</v>
      </c>
      <c r="O16" s="297"/>
      <c r="P16" s="297">
        <f>IFERROR(VLOOKUP(B16,'درآمد ناشی از تغییر قیمت اوراق '!$B$8:$R$15,17,0),0)</f>
        <v>8142362046</v>
      </c>
      <c r="Q16" s="297"/>
      <c r="R16" s="297">
        <f>IFERROR(VLOOKUP(B16,'درآمد ناشی ازفروش'!$A$8:$Q$29,17,0),0)</f>
        <v>-10744977691</v>
      </c>
      <c r="S16" s="297"/>
      <c r="T16" s="297">
        <f t="shared" si="3"/>
        <v>-2602615645</v>
      </c>
      <c r="V16" s="76">
        <f>T16/'جمع درآمدها'!$E$12</f>
        <v>-1.1978782175100008E-3</v>
      </c>
    </row>
    <row r="17" spans="2:22" s="77" customFormat="1" ht="30.75" customHeight="1">
      <c r="B17" s="225" t="s">
        <v>118</v>
      </c>
      <c r="C17" s="257"/>
      <c r="D17" s="327">
        <f>IFERROR(VLOOKUP(B17,'درآمد سودسهام'!$A$9:$S$18,13,0),0)</f>
        <v>0</v>
      </c>
      <c r="E17" s="297"/>
      <c r="F17" s="297">
        <f>IFERROR(VLOOKUP(B17,'درآمد ناشی از تغییر قیمت اوراق '!$B$8:$R$13,9,0),0)</f>
        <v>18228411889</v>
      </c>
      <c r="G17" s="297"/>
      <c r="H17" s="297">
        <f>IFERROR(VLOOKUP(B17,'درآمد ناشی ازفروش'!$A$8:$Q$31,9,0),0)</f>
        <v>-5602120869</v>
      </c>
      <c r="I17" s="297"/>
      <c r="J17" s="297">
        <f>D17+F17+H17</f>
        <v>12626291020</v>
      </c>
      <c r="K17" s="196"/>
      <c r="L17" s="76">
        <f t="shared" si="1"/>
        <v>5.0540326702910327E-3</v>
      </c>
      <c r="M17" s="76"/>
      <c r="N17" s="327">
        <f>IFERROR(VLOOKUP(B17,'درآمد سودسهام'!$A$9:$S$16,19,0),0)</f>
        <v>0</v>
      </c>
      <c r="O17" s="297"/>
      <c r="P17" s="297">
        <f>IFERROR(VLOOKUP(B17,'درآمد ناشی از تغییر قیمت اوراق '!$B$8:$R$15,17,0),0)</f>
        <v>-47262903337</v>
      </c>
      <c r="Q17" s="297"/>
      <c r="R17" s="297">
        <f>IFERROR(VLOOKUP(B17,'درآمد ناشی ازفروش'!$A$8:$Q$29,17,0),0)</f>
        <v>-8408785955</v>
      </c>
      <c r="S17" s="297"/>
      <c r="T17" s="297">
        <f t="shared" si="3"/>
        <v>-55671689292</v>
      </c>
      <c r="V17" s="76">
        <f>T17/'جمع درآمدها'!$E$12</f>
        <v>-2.5623416220904013E-2</v>
      </c>
    </row>
    <row r="18" spans="2:22" s="77" customFormat="1" ht="33" customHeight="1">
      <c r="B18" s="225" t="s">
        <v>92</v>
      </c>
      <c r="C18" s="257"/>
      <c r="D18" s="327">
        <f>IFERROR(VLOOKUP(B18,'درآمد سودسهام'!$A$9:$S$18,13,0),0)</f>
        <v>0</v>
      </c>
      <c r="E18" s="297"/>
      <c r="F18" s="297">
        <f>'درآمد ناشی از تغییر قیمت اوراق '!J14</f>
        <v>1944914256</v>
      </c>
      <c r="G18" s="297"/>
      <c r="H18" s="297">
        <f>IFERROR(VLOOKUP(B18,'درآمد ناشی ازفروش'!$A$8:$Q$31,9,0),0)</f>
        <v>5896514921</v>
      </c>
      <c r="I18" s="297"/>
      <c r="J18" s="297">
        <f t="shared" si="0"/>
        <v>7841429177</v>
      </c>
      <c r="K18" s="196"/>
      <c r="L18" s="76">
        <f t="shared" si="1"/>
        <v>3.138755409609696E-3</v>
      </c>
      <c r="M18" s="76"/>
      <c r="N18" s="327">
        <f>IFERROR(VLOOKUP(B18,'درآمد سودسهام'!$A$9:$S$16,19,0),0)</f>
        <v>0</v>
      </c>
      <c r="O18" s="297"/>
      <c r="P18" s="297">
        <f>IFERROR(VLOOKUP(B18,'درآمد ناشی از تغییر قیمت اوراق '!$B$8:$R$15,17,0),0)</f>
        <v>8154296276</v>
      </c>
      <c r="Q18" s="297"/>
      <c r="R18" s="297">
        <f>IFERROR(VLOOKUP(B18,'درآمد ناشی ازفروش'!$A$8:$Q$29,17,0),0)</f>
        <v>5358950186</v>
      </c>
      <c r="S18" s="297"/>
      <c r="T18" s="297">
        <f t="shared" si="3"/>
        <v>13513246462</v>
      </c>
      <c r="V18" s="76">
        <f>T18/'جمع درآمدها'!$E$12</f>
        <v>6.2195982014370335E-3</v>
      </c>
    </row>
    <row r="19" spans="2:22" ht="33.75" customHeight="1" thickBot="1">
      <c r="B19" s="225" t="s">
        <v>2</v>
      </c>
      <c r="D19" s="283">
        <f t="shared" ref="D19" si="4">SUM(D12:D17)</f>
        <v>0</v>
      </c>
      <c r="E19" s="297"/>
      <c r="F19" s="73">
        <f>SUM(F12:F18)</f>
        <v>2349308509026</v>
      </c>
      <c r="G19" s="297"/>
      <c r="H19" s="73">
        <f>SUM(H12:H18)</f>
        <v>148952156011</v>
      </c>
      <c r="I19" s="297"/>
      <c r="J19" s="73">
        <f>SUM(J12:J18)</f>
        <v>2498260665037</v>
      </c>
      <c r="K19" s="196"/>
      <c r="L19" s="363">
        <f t="shared" ref="L19:V19" si="5">SUM(L12:L18)</f>
        <v>1.0000000000000002</v>
      </c>
      <c r="M19" s="76"/>
      <c r="N19" s="283">
        <f t="shared" si="5"/>
        <v>0</v>
      </c>
      <c r="O19" s="297"/>
      <c r="P19" s="73">
        <f>SUM(P12:P18)</f>
        <v>2160114059398</v>
      </c>
      <c r="Q19" s="297"/>
      <c r="R19" s="73">
        <f>SUM(R12:R18)</f>
        <v>-37386098756</v>
      </c>
      <c r="S19" s="297"/>
      <c r="T19" s="73">
        <f>SUM(T12:T18)</f>
        <v>2122727960642</v>
      </c>
      <c r="U19" s="77"/>
      <c r="V19" s="363">
        <f t="shared" si="5"/>
        <v>0.97700541785242279</v>
      </c>
    </row>
    <row r="20" spans="2:22" ht="18.75" thickTop="1">
      <c r="D20" s="55"/>
      <c r="E20" s="297"/>
      <c r="G20" s="297"/>
      <c r="I20" s="297"/>
      <c r="J20" s="55"/>
      <c r="K20" s="196"/>
      <c r="L20" s="76"/>
      <c r="M20" s="76"/>
      <c r="N20" s="55"/>
      <c r="O20" s="297"/>
      <c r="P20" s="55"/>
      <c r="Q20" s="297"/>
      <c r="R20" s="55"/>
      <c r="S20" s="297"/>
      <c r="T20" s="55"/>
      <c r="U20" s="77"/>
      <c r="V20" s="190"/>
    </row>
    <row r="21" spans="2:22">
      <c r="D21" s="184"/>
      <c r="E21" s="297"/>
      <c r="F21" s="55"/>
      <c r="G21" s="297"/>
      <c r="H21" s="184"/>
      <c r="I21" s="297"/>
      <c r="J21" s="191"/>
      <c r="K21" s="196"/>
      <c r="M21" s="76"/>
      <c r="N21" s="184"/>
      <c r="O21" s="297"/>
      <c r="P21" s="297"/>
      <c r="R21" s="184"/>
      <c r="S21" s="297"/>
      <c r="U21" s="77"/>
    </row>
    <row r="22" spans="2:22">
      <c r="D22" s="184"/>
      <c r="E22" s="297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77"/>
    </row>
    <row r="23" spans="2:22">
      <c r="F23" s="184"/>
      <c r="H23" s="184"/>
      <c r="J23" s="192"/>
      <c r="N23" s="184"/>
      <c r="O23" s="184"/>
      <c r="P23" s="184"/>
      <c r="Q23" s="184"/>
      <c r="R23" s="184"/>
      <c r="U23" s="77"/>
    </row>
    <row r="24" spans="2:22">
      <c r="F24" s="184"/>
      <c r="H24" s="184"/>
      <c r="L24" s="191"/>
      <c r="M24" s="191"/>
      <c r="N24" s="193"/>
      <c r="O24" s="193"/>
      <c r="R24" s="184"/>
    </row>
    <row r="25" spans="2:22">
      <c r="F25" s="184"/>
      <c r="L25" s="191"/>
      <c r="M25" s="191"/>
      <c r="N25" s="191"/>
      <c r="O25" s="191"/>
      <c r="P25" s="184"/>
    </row>
    <row r="26" spans="2:22">
      <c r="L26" s="191"/>
      <c r="M26" s="191"/>
      <c r="N26" s="191"/>
      <c r="O26" s="191"/>
    </row>
    <row r="27" spans="2:22">
      <c r="J27" s="184"/>
      <c r="L27" s="191"/>
      <c r="M27" s="191"/>
    </row>
    <row r="28" spans="2:22">
      <c r="H28" s="192"/>
      <c r="L28" s="192"/>
      <c r="M28" s="192"/>
      <c r="N28" s="192"/>
      <c r="O28" s="192"/>
    </row>
  </sheetData>
  <mergeCells count="22">
    <mergeCell ref="D7:L7"/>
    <mergeCell ref="B8:B10"/>
    <mergeCell ref="C8:C10"/>
    <mergeCell ref="E8:E10"/>
    <mergeCell ref="G8:G10"/>
    <mergeCell ref="F8:F9"/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P10" sqref="P10"/>
    </sheetView>
  </sheetViews>
  <sheetFormatPr defaultColWidth="9.140625" defaultRowHeight="14.25"/>
  <cols>
    <col min="1" max="1" width="1" style="77" customWidth="1"/>
    <col min="2" max="2" width="29.140625" style="197" customWidth="1"/>
    <col min="3" max="3" width="0.28515625" style="268" customWidth="1"/>
    <col min="4" max="4" width="16.42578125" style="77" customWidth="1"/>
    <col min="5" max="5" width="0.5703125" style="77" customWidth="1"/>
    <col min="6" max="6" width="17.42578125" style="77" customWidth="1"/>
    <col min="7" max="7" width="0.5703125" style="77" customWidth="1"/>
    <col min="8" max="8" width="15.28515625" style="77" bestFit="1" customWidth="1"/>
    <col min="9" max="9" width="0.5703125" style="77" customWidth="1"/>
    <col min="10" max="10" width="17" style="77" customWidth="1"/>
    <col min="11" max="11" width="0.42578125" style="77" customWidth="1"/>
    <col min="12" max="12" width="18.7109375" style="77" customWidth="1"/>
    <col min="13" max="13" width="0.5703125" style="77" customWidth="1"/>
    <col min="14" max="14" width="16.42578125" style="77" customWidth="1"/>
    <col min="15" max="15" width="0.5703125" style="77" customWidth="1"/>
    <col min="16" max="16" width="15.28515625" style="77" bestFit="1" customWidth="1"/>
    <col min="17" max="17" width="0.5703125" style="77" customWidth="1"/>
    <col min="18" max="18" width="18.28515625" style="77" customWidth="1"/>
    <col min="19" max="16384" width="9.140625" style="77"/>
  </cols>
  <sheetData>
    <row r="1" spans="2:19" ht="19.5">
      <c r="B1" s="397" t="str">
        <f>Sheet1!L4</f>
        <v>صندوق سرمایه‌گذاری اختصاصی بازارگردانی خبرگان اهداف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</row>
    <row r="2" spans="2:19" ht="19.5">
      <c r="B2" s="397" t="s">
        <v>65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</row>
    <row r="3" spans="2:19" ht="38.25" customHeight="1">
      <c r="B3" s="434" t="str">
        <f>Sheet1!L5</f>
        <v>برای دوره یک ماهه منتهی به 31 فروردین ماه 1401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</row>
    <row r="4" spans="2:19" ht="19.5" customHeight="1">
      <c r="B4" s="436" t="s">
        <v>69</v>
      </c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</row>
    <row r="5" spans="2:19" ht="33.75" customHeight="1" thickBot="1">
      <c r="B5" s="194"/>
      <c r="C5" s="266"/>
      <c r="D5" s="412" t="s">
        <v>124</v>
      </c>
      <c r="E5" s="412"/>
      <c r="F5" s="412"/>
      <c r="G5" s="412"/>
      <c r="H5" s="412"/>
      <c r="I5" s="412"/>
      <c r="J5" s="412"/>
      <c r="K5" s="12"/>
      <c r="L5" s="412" t="s">
        <v>126</v>
      </c>
      <c r="M5" s="412"/>
      <c r="N5" s="412"/>
      <c r="O5" s="412"/>
      <c r="P5" s="412"/>
      <c r="Q5" s="412"/>
      <c r="R5" s="412"/>
    </row>
    <row r="6" spans="2:19" ht="20.25" customHeight="1">
      <c r="B6" s="442" t="s">
        <v>88</v>
      </c>
      <c r="C6" s="445"/>
      <c r="D6" s="399" t="s">
        <v>20</v>
      </c>
      <c r="E6" s="399"/>
      <c r="F6" s="399" t="s">
        <v>17</v>
      </c>
      <c r="G6" s="439"/>
      <c r="H6" s="399" t="s">
        <v>18</v>
      </c>
      <c r="I6" s="439"/>
      <c r="J6" s="399" t="s">
        <v>2</v>
      </c>
      <c r="K6" s="271"/>
      <c r="L6" s="399" t="s">
        <v>20</v>
      </c>
      <c r="M6" s="435"/>
      <c r="N6" s="399" t="s">
        <v>17</v>
      </c>
      <c r="O6" s="439"/>
      <c r="P6" s="435" t="s">
        <v>18</v>
      </c>
      <c r="Q6" s="439"/>
      <c r="R6" s="435" t="s">
        <v>2</v>
      </c>
    </row>
    <row r="7" spans="2:19" ht="20.25" customHeight="1">
      <c r="B7" s="443"/>
      <c r="C7" s="445"/>
      <c r="D7" s="408"/>
      <c r="E7" s="408"/>
      <c r="F7" s="408"/>
      <c r="G7" s="440"/>
      <c r="H7" s="408"/>
      <c r="I7" s="440"/>
      <c r="J7" s="408"/>
      <c r="K7" s="271"/>
      <c r="L7" s="408"/>
      <c r="M7" s="437"/>
      <c r="N7" s="408"/>
      <c r="O7" s="440"/>
      <c r="P7" s="417"/>
      <c r="Q7" s="440"/>
      <c r="R7" s="417"/>
      <c r="S7" s="264"/>
    </row>
    <row r="8" spans="2:19" ht="18.75" thickBot="1">
      <c r="B8" s="444"/>
      <c r="C8" s="446"/>
      <c r="D8" s="270" t="s">
        <v>73</v>
      </c>
      <c r="E8" s="392"/>
      <c r="F8" s="270" t="s">
        <v>71</v>
      </c>
      <c r="G8" s="441"/>
      <c r="H8" s="270" t="s">
        <v>72</v>
      </c>
      <c r="I8" s="441"/>
      <c r="J8" s="390"/>
      <c r="K8" s="269"/>
      <c r="L8" s="270" t="s">
        <v>73</v>
      </c>
      <c r="M8" s="438"/>
      <c r="N8" s="260" t="s">
        <v>71</v>
      </c>
      <c r="O8" s="441"/>
      <c r="P8" s="260" t="s">
        <v>72</v>
      </c>
      <c r="Q8" s="441"/>
      <c r="R8" s="412"/>
    </row>
    <row r="9" spans="2:19" ht="15">
      <c r="B9" s="219"/>
      <c r="C9" s="267"/>
      <c r="D9" s="224" t="s">
        <v>84</v>
      </c>
      <c r="E9" s="221"/>
      <c r="F9" s="224" t="s">
        <v>84</v>
      </c>
      <c r="G9" s="220"/>
      <c r="H9" s="224" t="s">
        <v>84</v>
      </c>
      <c r="I9" s="220"/>
      <c r="J9" s="224" t="s">
        <v>84</v>
      </c>
      <c r="K9" s="196"/>
      <c r="L9" s="224" t="s">
        <v>84</v>
      </c>
      <c r="M9" s="221"/>
      <c r="N9" s="224" t="s">
        <v>84</v>
      </c>
      <c r="O9" s="220"/>
      <c r="P9" s="224" t="s">
        <v>84</v>
      </c>
      <c r="Q9" s="220"/>
      <c r="R9" s="224" t="s">
        <v>84</v>
      </c>
    </row>
    <row r="10" spans="2:19" ht="27.75" customHeight="1">
      <c r="B10" s="225"/>
      <c r="C10" s="267"/>
      <c r="D10" s="327">
        <f>IFERROR(VLOOKUP(B10,'سود سپرده بانکی'!$A$9:$O$17,13,0),0)</f>
        <v>0</v>
      </c>
      <c r="E10" s="327"/>
      <c r="F10" s="327">
        <f>IFERROR(VLOOKUP(B10,'درآمد ناشی از تغییر قیمت اوراق '!B8:R15,9,0),0)</f>
        <v>0</v>
      </c>
      <c r="G10" s="327"/>
      <c r="H10" s="327">
        <f>IFERROR(VLOOKUP(B10,'درآمد ناشی ازفروش'!A8:Q15,9,0),0)</f>
        <v>0</v>
      </c>
      <c r="I10" s="327"/>
      <c r="J10" s="327">
        <f>D10+F10+H10</f>
        <v>0</v>
      </c>
      <c r="K10" s="327"/>
      <c r="L10" s="327">
        <f>IFERROR(VLOOKUP(B10,'سود سپرده بانکی'!$A$9:$O$18,19,0),0)</f>
        <v>0</v>
      </c>
      <c r="M10" s="327"/>
      <c r="N10" s="327">
        <f>IFERROR(VLOOKUP(B10,'درآمد ناشی از تغییر قیمت اوراق '!$B$8:$R$15,17,0),0)</f>
        <v>0</v>
      </c>
      <c r="O10" s="55"/>
      <c r="P10" s="327">
        <f>IFERROR(VLOOKUP(B10,'درآمد ناشی ازفروش'!A8:Q15,17,0),0)</f>
        <v>0</v>
      </c>
      <c r="Q10" s="55"/>
      <c r="R10" s="327">
        <f t="shared" ref="R10" si="0">L10+N10+P10</f>
        <v>0</v>
      </c>
    </row>
    <row r="11" spans="2:19" ht="29.25" customHeight="1" thickBot="1">
      <c r="B11" s="225" t="s">
        <v>2</v>
      </c>
      <c r="D11" s="283">
        <f>SUM(D10)</f>
        <v>0</v>
      </c>
      <c r="E11" s="327"/>
      <c r="F11" s="283">
        <f>SUM(F10)</f>
        <v>0</v>
      </c>
      <c r="G11" s="327"/>
      <c r="H11" s="283">
        <f>SUM(H10)</f>
        <v>0</v>
      </c>
      <c r="I11" s="327"/>
      <c r="J11" s="283">
        <f>SUM(J10)</f>
        <v>0</v>
      </c>
      <c r="K11" s="327"/>
      <c r="L11" s="283">
        <f>SUM(SUM(L10))</f>
        <v>0</v>
      </c>
      <c r="M11" s="327"/>
      <c r="N11" s="283">
        <f>SUM(N10)</f>
        <v>0</v>
      </c>
      <c r="O11" s="55"/>
      <c r="P11" s="283">
        <f>SUM(P10)</f>
        <v>0</v>
      </c>
      <c r="Q11" s="55"/>
      <c r="R11" s="283">
        <f>SUM(R10)</f>
        <v>0</v>
      </c>
    </row>
    <row r="12" spans="2:19" ht="15" thickTop="1">
      <c r="H12" s="198"/>
      <c r="K12" s="94"/>
      <c r="N12" s="198"/>
      <c r="P12" s="198"/>
    </row>
    <row r="13" spans="2:19">
      <c r="F13" s="199"/>
      <c r="L13" s="198"/>
      <c r="N13" s="199"/>
      <c r="O13" s="94"/>
      <c r="P13" s="94"/>
      <c r="Q13" s="94"/>
      <c r="R13" s="145"/>
    </row>
    <row r="14" spans="2:19">
      <c r="F14" s="95"/>
      <c r="L14" s="198"/>
      <c r="N14" s="199"/>
      <c r="O14" s="199"/>
      <c r="P14" s="199"/>
      <c r="Q14" s="94"/>
      <c r="R14" s="199"/>
    </row>
    <row r="15" spans="2:19">
      <c r="D15" s="198"/>
      <c r="E15" s="198"/>
      <c r="F15" s="198"/>
      <c r="G15" s="198"/>
      <c r="H15" s="198"/>
      <c r="I15" s="198"/>
      <c r="J15" s="198"/>
      <c r="N15" s="198"/>
      <c r="R15" s="195"/>
    </row>
    <row r="16" spans="2:19">
      <c r="N16" s="198"/>
    </row>
    <row r="17" spans="6:6">
      <c r="F17" s="198"/>
    </row>
    <row r="33" spans="14:14">
      <c r="N33" s="198"/>
    </row>
  </sheetData>
  <mergeCells count="22">
    <mergeCell ref="B6:B8"/>
    <mergeCell ref="C6:C8"/>
    <mergeCell ref="E6:E8"/>
    <mergeCell ref="R6:R8"/>
    <mergeCell ref="J6:J8"/>
    <mergeCell ref="Q6:Q8"/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N21"/>
  <sheetViews>
    <sheetView rightToLeft="1" view="pageBreakPreview" zoomScaleNormal="100" zoomScaleSheetLayoutView="100" workbookViewId="0">
      <selection activeCell="E18" sqref="E18"/>
    </sheetView>
  </sheetViews>
  <sheetFormatPr defaultColWidth="9.140625" defaultRowHeight="15.75"/>
  <cols>
    <col min="1" max="1" width="18.28515625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7.5703125" style="3" customWidth="1"/>
    <col min="6" max="6" width="0.42578125" style="3" customWidth="1"/>
    <col min="7" max="7" width="13.5703125" style="3" customWidth="1"/>
    <col min="8" max="8" width="0.5703125" style="3" customWidth="1"/>
    <col min="9" max="9" width="17.140625" style="3" customWidth="1"/>
    <col min="10" max="10" width="0.7109375" style="3" customWidth="1"/>
    <col min="11" max="11" width="13" style="3" customWidth="1"/>
    <col min="12" max="12" width="0.7109375" style="3" hidden="1" customWidth="1"/>
    <col min="13" max="16384" width="9.140625" style="3"/>
  </cols>
  <sheetData>
    <row r="1" spans="1:14" ht="21">
      <c r="A1" s="371" t="str">
        <f>Sheet1!L4</f>
        <v>صندوق سرمایه‌گذاری اختصاصی بازارگردانی خبرگان اهداف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14" ht="21">
      <c r="A2" s="371" t="s">
        <v>65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</row>
    <row r="3" spans="1:14" ht="21">
      <c r="A3" s="371" t="str">
        <f>Sheet1!L5</f>
        <v>برای دوره یک ماهه منتهی به 31 فروردین ماه 1401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</row>
    <row r="4" spans="1:14" ht="2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4" ht="21">
      <c r="A5" s="415" t="s">
        <v>74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</row>
    <row r="6" spans="1:14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4" ht="35.25" customHeight="1" thickBot="1">
      <c r="A7" s="447" t="s">
        <v>25</v>
      </c>
      <c r="B7" s="447"/>
      <c r="C7" s="447"/>
      <c r="D7" s="19"/>
      <c r="E7" s="448" t="s">
        <v>124</v>
      </c>
      <c r="F7" s="448"/>
      <c r="G7" s="448"/>
      <c r="H7" s="74"/>
      <c r="I7" s="447" t="s">
        <v>126</v>
      </c>
      <c r="J7" s="447"/>
      <c r="K7" s="447"/>
      <c r="L7" s="447"/>
    </row>
    <row r="8" spans="1:14" ht="31.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2"/>
      <c r="I8" s="44" t="s">
        <v>22</v>
      </c>
      <c r="J8" s="5"/>
      <c r="K8" s="44" t="s">
        <v>23</v>
      </c>
      <c r="L8" s="5"/>
    </row>
    <row r="9" spans="1:14" ht="18.75" thickBot="1">
      <c r="A9" s="22"/>
      <c r="B9" s="25"/>
      <c r="C9" s="22"/>
      <c r="D9" s="44"/>
      <c r="E9" s="7" t="s">
        <v>73</v>
      </c>
      <c r="F9" s="25"/>
      <c r="G9" s="22"/>
      <c r="H9" s="25"/>
      <c r="I9" s="7" t="s">
        <v>73</v>
      </c>
      <c r="J9" s="25"/>
      <c r="K9" s="22"/>
      <c r="L9" s="24"/>
      <c r="M9" s="55"/>
    </row>
    <row r="10" spans="1:14" ht="42.75" customHeight="1">
      <c r="A10" s="96" t="str">
        <f>سپرده!A10</f>
        <v>بانک تجارت کار</v>
      </c>
      <c r="B10" s="244"/>
      <c r="C10" s="246" t="s">
        <v>97</v>
      </c>
      <c r="D10" s="170"/>
      <c r="E10" s="246">
        <f>'سود سپرده بانکی'!E9</f>
        <v>346311321</v>
      </c>
      <c r="F10" s="244"/>
      <c r="G10" s="226">
        <f t="shared" ref="G10:G17" si="0">E10/$E$18</f>
        <v>5.7976659782020802E-2</v>
      </c>
      <c r="H10" s="244"/>
      <c r="I10" s="246">
        <f>'سود سپرده بانکی'!K9</f>
        <v>12868487487</v>
      </c>
      <c r="J10" s="244"/>
      <c r="K10" s="226">
        <f t="shared" ref="K10:K17" si="1">I10/$I$18</f>
        <v>0.40663857453890245</v>
      </c>
      <c r="L10" s="245"/>
      <c r="M10" s="55"/>
    </row>
    <row r="11" spans="1:14" ht="42.75" customHeight="1">
      <c r="A11" s="96" t="str">
        <f>سپرده!A11</f>
        <v xml:space="preserve">بانک تجارت </v>
      </c>
      <c r="B11" s="244"/>
      <c r="C11" s="246" t="s">
        <v>98</v>
      </c>
      <c r="D11" s="170"/>
      <c r="E11" s="246">
        <f>'سود سپرده بانکی'!E10</f>
        <v>20620952</v>
      </c>
      <c r="F11" s="244"/>
      <c r="G11" s="226">
        <f t="shared" si="0"/>
        <v>3.4521941559207112E-3</v>
      </c>
      <c r="H11" s="244"/>
      <c r="I11" s="246">
        <f>'سود سپرده بانکی'!K10</f>
        <v>375902350</v>
      </c>
      <c r="J11" s="244"/>
      <c r="K11" s="226">
        <f t="shared" si="1"/>
        <v>1.187834980017987E-2</v>
      </c>
      <c r="L11" s="245"/>
      <c r="M11" s="55"/>
    </row>
    <row r="12" spans="1:14" ht="42.75" customHeight="1">
      <c r="A12" s="96" t="str">
        <f>سپرده!A12</f>
        <v xml:space="preserve">بانک تجارت </v>
      </c>
      <c r="B12" s="256"/>
      <c r="C12" s="246" t="s">
        <v>101</v>
      </c>
      <c r="D12" s="170"/>
      <c r="E12" s="246">
        <f>'سود سپرده بانکی'!E11</f>
        <v>1983788521</v>
      </c>
      <c r="F12" s="256"/>
      <c r="G12" s="226">
        <f t="shared" si="0"/>
        <v>0.33210994035478048</v>
      </c>
      <c r="H12" s="256"/>
      <c r="I12" s="246">
        <f>'سود سپرده بانکی'!K11</f>
        <v>5233611620</v>
      </c>
      <c r="J12" s="256"/>
      <c r="K12" s="226">
        <f t="shared" si="1"/>
        <v>0.16537983745152443</v>
      </c>
      <c r="L12" s="261"/>
      <c r="M12" s="55"/>
    </row>
    <row r="13" spans="1:14" ht="42.75" customHeight="1">
      <c r="A13" s="96" t="str">
        <f>سپرده!A13</f>
        <v xml:space="preserve">بانک تجارت </v>
      </c>
      <c r="B13" s="244"/>
      <c r="C13" s="246" t="s">
        <v>102</v>
      </c>
      <c r="D13" s="170"/>
      <c r="E13" s="246">
        <f>'سود سپرده بانکی'!E12</f>
        <v>66376</v>
      </c>
      <c r="F13" s="244"/>
      <c r="G13" s="226">
        <f t="shared" si="0"/>
        <v>1.1112136786574797E-5</v>
      </c>
      <c r="H13" s="244"/>
      <c r="I13" s="246">
        <f>'سود سپرده بانکی'!K12</f>
        <v>37612423</v>
      </c>
      <c r="J13" s="244"/>
      <c r="K13" s="226">
        <f t="shared" si="1"/>
        <v>1.1885361111105869E-3</v>
      </c>
      <c r="L13" s="245"/>
      <c r="M13" s="55"/>
    </row>
    <row r="14" spans="1:14" ht="42.75" customHeight="1">
      <c r="A14" s="96" t="str">
        <f>سپرده!A14</f>
        <v xml:space="preserve">بانک تجارت </v>
      </c>
      <c r="B14" s="222"/>
      <c r="C14" s="246" t="s">
        <v>103</v>
      </c>
      <c r="D14" s="170"/>
      <c r="E14" s="246">
        <f>'سود سپرده بانکی'!E13</f>
        <v>1912385542</v>
      </c>
      <c r="F14" s="222"/>
      <c r="G14" s="226">
        <f t="shared" si="0"/>
        <v>0.32015622712082648</v>
      </c>
      <c r="H14" s="222"/>
      <c r="I14" s="246">
        <f>'سود سپرده بانکی'!K13</f>
        <v>5182036113</v>
      </c>
      <c r="J14" s="222"/>
      <c r="K14" s="226">
        <f t="shared" si="1"/>
        <v>0.1637500739949575</v>
      </c>
      <c r="L14" s="223"/>
      <c r="M14" s="55"/>
    </row>
    <row r="15" spans="1:14" ht="42.75" customHeight="1">
      <c r="A15" s="96" t="str">
        <f>سپرده!A15</f>
        <v xml:space="preserve">بانک تجارت </v>
      </c>
      <c r="B15" s="222"/>
      <c r="C15" s="246" t="s">
        <v>104</v>
      </c>
      <c r="D15" s="170"/>
      <c r="E15" s="246">
        <f>'سود سپرده بانکی'!E14</f>
        <v>1674186926</v>
      </c>
      <c r="F15" s="222"/>
      <c r="G15" s="226">
        <f t="shared" si="0"/>
        <v>0.28027892804638987</v>
      </c>
      <c r="H15" s="222"/>
      <c r="I15" s="246">
        <f>'سود سپرده بانکی'!K14</f>
        <v>7662092543</v>
      </c>
      <c r="J15" s="222"/>
      <c r="K15" s="226">
        <f t="shared" si="1"/>
        <v>0.24211877214149824</v>
      </c>
      <c r="L15" s="223"/>
      <c r="M15" s="55"/>
    </row>
    <row r="16" spans="1:14" ht="42.75" customHeight="1">
      <c r="A16" s="96" t="str">
        <f>سپرده!A16</f>
        <v>بانک تجارت کار</v>
      </c>
      <c r="B16" s="4"/>
      <c r="C16" s="246" t="s">
        <v>105</v>
      </c>
      <c r="D16" s="6"/>
      <c r="E16" s="246">
        <f>'سود سپرده بانکی'!E15</f>
        <v>26341452</v>
      </c>
      <c r="F16" s="6"/>
      <c r="G16" s="226">
        <f t="shared" si="0"/>
        <v>4.4098743187446403E-3</v>
      </c>
      <c r="H16" s="6"/>
      <c r="I16" s="246">
        <f>'سود سپرده بانکی'!K15</f>
        <v>245893742</v>
      </c>
      <c r="J16" s="6"/>
      <c r="K16" s="226">
        <f t="shared" si="1"/>
        <v>7.7701346670250408E-3</v>
      </c>
      <c r="L16" s="6"/>
      <c r="M16" s="55"/>
      <c r="N16" s="55"/>
    </row>
    <row r="17" spans="1:14" ht="42.75" customHeight="1">
      <c r="A17" s="96" t="str">
        <f>سپرده!A19</f>
        <v>بانک تجارت کار</v>
      </c>
      <c r="B17" s="4"/>
      <c r="C17" s="246" t="s">
        <v>119</v>
      </c>
      <c r="D17" s="6"/>
      <c r="E17" s="246">
        <f>'سود سپرده بانکی'!E16</f>
        <v>9587511</v>
      </c>
      <c r="F17" s="6"/>
      <c r="G17" s="226">
        <f t="shared" si="0"/>
        <v>1.6050640845304102E-3</v>
      </c>
      <c r="H17" s="6"/>
      <c r="I17" s="246">
        <f>'سود سپرده بانکی'!K16</f>
        <v>40371486</v>
      </c>
      <c r="J17" s="6"/>
      <c r="K17" s="226">
        <f t="shared" si="1"/>
        <v>1.2757212948018666E-3</v>
      </c>
      <c r="L17" s="6"/>
      <c r="M17" s="297"/>
      <c r="N17" s="297"/>
    </row>
    <row r="18" spans="1:14" ht="33.75" customHeight="1" thickBot="1">
      <c r="A18" s="4" t="s">
        <v>2</v>
      </c>
      <c r="B18" s="5"/>
      <c r="D18" s="6"/>
      <c r="E18" s="73">
        <f>SUM(E10:E17)</f>
        <v>5973288601</v>
      </c>
      <c r="F18" s="5"/>
      <c r="G18" s="114">
        <f>SUM(G10:G16)</f>
        <v>0.99839493591546946</v>
      </c>
      <c r="H18" s="5"/>
      <c r="I18" s="73">
        <f>SUM(I10:I17)</f>
        <v>31646007764</v>
      </c>
      <c r="J18" s="245"/>
      <c r="K18" s="114">
        <f>SUM(K10:K16)</f>
        <v>0.9987242787051982</v>
      </c>
      <c r="L18" s="5"/>
    </row>
    <row r="19" spans="1:14" ht="18.75" thickTop="1">
      <c r="E19" s="55"/>
    </row>
    <row r="20" spans="1:14">
      <c r="E20" s="81"/>
      <c r="I20" s="78"/>
    </row>
    <row r="21" spans="1:14">
      <c r="I21" s="81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7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E10" sqref="E10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5" bestFit="1" customWidth="1"/>
  </cols>
  <sheetData>
    <row r="1" spans="1:11" ht="21">
      <c r="A1" s="371" t="str">
        <f>Sheet1!L4</f>
        <v>صندوق سرمایه‌گذاری اختصاصی بازارگردانی خبرگان اهداف</v>
      </c>
      <c r="B1" s="371"/>
      <c r="C1" s="371"/>
      <c r="D1" s="371"/>
      <c r="E1" s="371"/>
    </row>
    <row r="2" spans="1:11" ht="21">
      <c r="A2" s="371" t="s">
        <v>65</v>
      </c>
      <c r="B2" s="371"/>
      <c r="C2" s="371"/>
      <c r="D2" s="371"/>
      <c r="E2" s="371"/>
    </row>
    <row r="3" spans="1:11" ht="21">
      <c r="A3" s="371" t="str">
        <f>Sheet1!L5</f>
        <v>برای دوره یک ماهه منتهی به 31 فروردین ماه 1401</v>
      </c>
      <c r="B3" s="371"/>
      <c r="C3" s="371"/>
      <c r="D3" s="371"/>
      <c r="E3" s="371"/>
    </row>
    <row r="4" spans="1:11" s="248" customFormat="1" ht="21">
      <c r="A4" s="249"/>
      <c r="B4" s="249"/>
      <c r="C4" s="249"/>
      <c r="D4" s="249"/>
      <c r="E4" s="249"/>
      <c r="G4" s="105"/>
    </row>
    <row r="5" spans="1:11" ht="42" customHeight="1">
      <c r="A5" s="407" t="s">
        <v>35</v>
      </c>
      <c r="B5" s="407"/>
      <c r="C5" s="407"/>
      <c r="D5" s="407"/>
      <c r="E5" s="407"/>
    </row>
    <row r="6" spans="1:11" ht="53.25" customHeight="1" thickBot="1">
      <c r="A6" s="8"/>
      <c r="B6" s="2"/>
      <c r="C6" s="20" t="s">
        <v>124</v>
      </c>
      <c r="D6" s="5"/>
      <c r="E6" s="20" t="s">
        <v>126</v>
      </c>
    </row>
    <row r="7" spans="1:11" ht="16.5" customHeight="1">
      <c r="A7" s="451" t="s">
        <v>36</v>
      </c>
      <c r="B7" s="453"/>
      <c r="C7" s="449" t="s">
        <v>6</v>
      </c>
      <c r="D7" s="11"/>
      <c r="E7" s="449" t="s">
        <v>6</v>
      </c>
      <c r="H7" s="55"/>
    </row>
    <row r="8" spans="1:11" ht="15.75">
      <c r="A8" s="452"/>
      <c r="B8" s="454"/>
      <c r="C8" s="450"/>
      <c r="D8" s="6"/>
      <c r="E8" s="450"/>
      <c r="G8" s="106"/>
    </row>
    <row r="9" spans="1:11" s="172" customFormat="1" ht="15.75">
      <c r="A9" s="171"/>
      <c r="B9" s="169"/>
      <c r="C9" s="170" t="s">
        <v>84</v>
      </c>
      <c r="D9" s="6"/>
      <c r="E9" s="170" t="s">
        <v>84</v>
      </c>
      <c r="G9" s="106"/>
    </row>
    <row r="10" spans="1:11" ht="32.25" customHeight="1">
      <c r="A10" s="54" t="s">
        <v>36</v>
      </c>
      <c r="B10" s="144"/>
      <c r="C10" s="365">
        <v>0</v>
      </c>
      <c r="D10" s="55"/>
      <c r="E10" s="357">
        <v>18314045247</v>
      </c>
      <c r="G10" s="106"/>
    </row>
    <row r="11" spans="1:11" ht="29.25" customHeight="1" thickBot="1">
      <c r="A11" s="54" t="s">
        <v>2</v>
      </c>
      <c r="B11" s="12"/>
      <c r="C11" s="366">
        <f>SUM(C10)</f>
        <v>0</v>
      </c>
      <c r="D11" s="12"/>
      <c r="E11" s="356">
        <f>SUM(E10:E10)</f>
        <v>18314045247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2"/>
  <sheetViews>
    <sheetView rightToLeft="1" view="pageBreakPreview" zoomScaleNormal="100" zoomScaleSheetLayoutView="100" workbookViewId="0">
      <selection activeCell="G18" sqref="G18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4.7109375" style="86" bestFit="1" customWidth="1"/>
    <col min="4" max="4" width="0.42578125" style="115" customWidth="1"/>
    <col min="5" max="5" width="20.7109375" style="49" bestFit="1" customWidth="1"/>
    <col min="6" max="6" width="0.5703125" style="115" customWidth="1"/>
    <col min="7" max="7" width="20.42578125" style="118" bestFit="1" customWidth="1"/>
    <col min="8" max="8" width="0.5703125" style="115" customWidth="1"/>
    <col min="9" max="9" width="13.140625" style="115" bestFit="1" customWidth="1"/>
    <col min="10" max="10" width="0.42578125" style="179" customWidth="1"/>
    <col min="11" max="11" width="18.7109375" style="116" bestFit="1" customWidth="1"/>
    <col min="12" max="12" width="0.28515625" style="116" customWidth="1"/>
    <col min="13" max="13" width="13.42578125" style="116" bestFit="1" customWidth="1"/>
    <col min="14" max="14" width="0.28515625" style="116" customWidth="1"/>
    <col min="15" max="15" width="18.42578125" style="116" bestFit="1" customWidth="1"/>
    <col min="16" max="16" width="0.42578125" style="115" customWidth="1"/>
    <col min="17" max="17" width="14.42578125" style="116" bestFit="1" customWidth="1"/>
    <col min="18" max="18" width="0.42578125" style="115" customWidth="1"/>
    <col min="19" max="19" width="8.5703125" style="115" bestFit="1" customWidth="1"/>
    <col min="20" max="20" width="0.5703125" style="115" customWidth="1"/>
    <col min="21" max="21" width="20.42578125" style="116" bestFit="1" customWidth="1"/>
    <col min="22" max="22" width="0.5703125" style="115" customWidth="1"/>
    <col min="23" max="23" width="19.7109375" style="115" bestFit="1" customWidth="1"/>
    <col min="24" max="24" width="0.5703125" style="115" customWidth="1"/>
    <col min="25" max="25" width="6.5703125" style="115" customWidth="1"/>
    <col min="26" max="26" width="8.28515625" style="115" bestFit="1" customWidth="1"/>
    <col min="27" max="27" width="21.85546875" style="3" bestFit="1" customWidth="1"/>
    <col min="28" max="16384" width="9.140625" style="3"/>
  </cols>
  <sheetData>
    <row r="1" spans="1:27" ht="22.5" customHeight="1">
      <c r="A1" s="371" t="str">
        <f>Sheet1!L4</f>
        <v>صندوق سرمایه‌گذاری اختصاصی بازارگردانی خبرگان اهداف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179"/>
    </row>
    <row r="2" spans="1:27" ht="22.5" customHeight="1">
      <c r="A2" s="371" t="s">
        <v>59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115" t="s">
        <v>68</v>
      </c>
      <c r="AA2" s="340">
        <v>16554049172338</v>
      </c>
    </row>
    <row r="3" spans="1:27" ht="22.5" customHeight="1">
      <c r="A3" s="371" t="str">
        <f>Sheet1!L5</f>
        <v>برای دوره یک ماهه منتهی به 31 فروردین ماه 1401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</row>
    <row r="4" spans="1:27" ht="19.5" customHeight="1">
      <c r="A4" s="383" t="s">
        <v>33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</row>
    <row r="5" spans="1:27" ht="24">
      <c r="A5" s="383" t="s">
        <v>114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</row>
    <row r="6" spans="1:27" ht="12" customHeight="1"/>
    <row r="7" spans="1:27" ht="18.75" customHeight="1" thickBot="1">
      <c r="A7" s="206"/>
      <c r="B7" s="13"/>
      <c r="C7" s="385" t="s">
        <v>117</v>
      </c>
      <c r="D7" s="385"/>
      <c r="E7" s="385"/>
      <c r="F7" s="385"/>
      <c r="G7" s="385"/>
      <c r="H7" s="232"/>
      <c r="I7" s="384" t="s">
        <v>11</v>
      </c>
      <c r="J7" s="384"/>
      <c r="K7" s="384"/>
      <c r="L7" s="384"/>
      <c r="M7" s="384"/>
      <c r="N7" s="384"/>
      <c r="O7" s="384"/>
      <c r="P7" s="112"/>
      <c r="Q7" s="385" t="s">
        <v>123</v>
      </c>
      <c r="R7" s="385"/>
      <c r="S7" s="385"/>
      <c r="T7" s="385"/>
      <c r="U7" s="385"/>
      <c r="V7" s="385"/>
      <c r="W7" s="385"/>
      <c r="X7" s="385"/>
      <c r="Y7" s="385"/>
      <c r="AA7" s="78"/>
    </row>
    <row r="8" spans="1:27" ht="17.25" customHeight="1">
      <c r="A8" s="372" t="s">
        <v>1</v>
      </c>
      <c r="B8" s="233"/>
      <c r="C8" s="380" t="s">
        <v>3</v>
      </c>
      <c r="D8" s="372"/>
      <c r="E8" s="378" t="s">
        <v>0</v>
      </c>
      <c r="F8" s="372"/>
      <c r="G8" s="386" t="s">
        <v>28</v>
      </c>
      <c r="H8" s="234"/>
      <c r="I8" s="374" t="s">
        <v>4</v>
      </c>
      <c r="J8" s="374"/>
      <c r="K8" s="374"/>
      <c r="L8" s="235"/>
      <c r="M8" s="375" t="s">
        <v>5</v>
      </c>
      <c r="N8" s="375"/>
      <c r="O8" s="375"/>
      <c r="P8" s="32"/>
      <c r="Q8" s="376" t="s">
        <v>3</v>
      </c>
      <c r="R8" s="372"/>
      <c r="S8" s="388" t="s">
        <v>37</v>
      </c>
      <c r="T8" s="209"/>
      <c r="U8" s="376" t="s">
        <v>0</v>
      </c>
      <c r="V8" s="372"/>
      <c r="W8" s="388" t="s">
        <v>28</v>
      </c>
      <c r="X8" s="234"/>
      <c r="Y8" s="388" t="s">
        <v>31</v>
      </c>
      <c r="AA8" s="78"/>
    </row>
    <row r="9" spans="1:27" ht="32.25" customHeight="1" thickBot="1">
      <c r="A9" s="373"/>
      <c r="B9" s="233"/>
      <c r="C9" s="381"/>
      <c r="D9" s="382"/>
      <c r="E9" s="379"/>
      <c r="F9" s="382"/>
      <c r="G9" s="387"/>
      <c r="H9" s="234"/>
      <c r="I9" s="34" t="s">
        <v>3</v>
      </c>
      <c r="J9" s="34"/>
      <c r="K9" s="70" t="s">
        <v>0</v>
      </c>
      <c r="L9" s="236"/>
      <c r="M9" s="70" t="s">
        <v>3</v>
      </c>
      <c r="N9" s="70"/>
      <c r="O9" s="70" t="s">
        <v>58</v>
      </c>
      <c r="P9" s="32"/>
      <c r="Q9" s="377"/>
      <c r="R9" s="372"/>
      <c r="S9" s="373"/>
      <c r="T9" s="209"/>
      <c r="U9" s="377"/>
      <c r="V9" s="372"/>
      <c r="W9" s="373"/>
      <c r="X9" s="234"/>
      <c r="Y9" s="373"/>
    </row>
    <row r="10" spans="1:27" ht="15.75" customHeight="1">
      <c r="A10" s="163"/>
      <c r="B10" s="14"/>
      <c r="C10" s="166"/>
      <c r="D10" s="167"/>
      <c r="E10" s="165" t="s">
        <v>84</v>
      </c>
      <c r="F10" s="167"/>
      <c r="G10" s="165" t="s">
        <v>84</v>
      </c>
      <c r="H10" s="165"/>
      <c r="I10" s="175"/>
      <c r="J10" s="175"/>
      <c r="K10" s="165" t="s">
        <v>84</v>
      </c>
      <c r="L10" s="80"/>
      <c r="M10" s="80"/>
      <c r="N10" s="80"/>
      <c r="O10" s="165" t="s">
        <v>84</v>
      </c>
      <c r="P10" s="164"/>
      <c r="Q10" s="176"/>
      <c r="R10" s="163"/>
      <c r="S10" s="165" t="s">
        <v>84</v>
      </c>
      <c r="T10" s="163"/>
      <c r="U10" s="165" t="s">
        <v>84</v>
      </c>
      <c r="V10" s="163"/>
      <c r="W10" s="165" t="s">
        <v>84</v>
      </c>
      <c r="X10" s="165"/>
      <c r="Y10" s="163"/>
      <c r="Z10" s="164"/>
    </row>
    <row r="11" spans="1:27" ht="42" customHeight="1">
      <c r="A11" s="281" t="s">
        <v>90</v>
      </c>
      <c r="B11" s="14"/>
      <c r="C11" s="352">
        <v>1454366082</v>
      </c>
      <c r="D11" s="55"/>
      <c r="E11" s="55">
        <v>9721756449745</v>
      </c>
      <c r="F11" s="55"/>
      <c r="G11" s="55">
        <v>9751379724948.2305</v>
      </c>
      <c r="H11" s="55"/>
      <c r="I11" s="55">
        <v>490039849</v>
      </c>
      <c r="J11" s="55"/>
      <c r="K11" s="55">
        <v>146381233092</v>
      </c>
      <c r="L11" s="55"/>
      <c r="M11" s="55">
        <v>-193541222</v>
      </c>
      <c r="N11" s="55"/>
      <c r="O11" s="55">
        <v>1396257533792</v>
      </c>
      <c r="P11" s="55"/>
      <c r="Q11" s="55">
        <f>C11+I11+M11</f>
        <v>1750864709</v>
      </c>
      <c r="R11" s="55"/>
      <c r="S11" s="55">
        <v>6020</v>
      </c>
      <c r="T11" s="55"/>
      <c r="U11" s="55">
        <v>8601139450623</v>
      </c>
      <c r="V11" s="55"/>
      <c r="W11" s="55">
        <v>10532194991963.4</v>
      </c>
      <c r="X11" s="207"/>
      <c r="Y11" s="347">
        <f>W11/$AA$2</f>
        <v>0.63623074223814768</v>
      </c>
      <c r="Z11" s="150"/>
      <c r="AA11" s="355"/>
    </row>
    <row r="12" spans="1:27" ht="43.5" customHeight="1">
      <c r="A12" s="281" t="s">
        <v>91</v>
      </c>
      <c r="B12" s="14"/>
      <c r="C12" s="352">
        <v>1990995</v>
      </c>
      <c r="D12" s="55"/>
      <c r="E12" s="297">
        <v>315548586250</v>
      </c>
      <c r="F12" s="55"/>
      <c r="G12" s="297">
        <v>340599291658.56</v>
      </c>
      <c r="H12" s="55"/>
      <c r="I12" s="297">
        <v>63120</v>
      </c>
      <c r="J12" s="55"/>
      <c r="K12" s="297">
        <v>11196728390</v>
      </c>
      <c r="L12" s="55"/>
      <c r="M12" s="297">
        <v>-670110</v>
      </c>
      <c r="N12" s="55"/>
      <c r="O12" s="297">
        <v>121103160388</v>
      </c>
      <c r="P12" s="55"/>
      <c r="Q12" s="297">
        <f t="shared" ref="Q12:Q17" si="0">C12+I12+M12</f>
        <v>1384005</v>
      </c>
      <c r="R12" s="55"/>
      <c r="S12" s="297">
        <v>188300</v>
      </c>
      <c r="T12" s="253"/>
      <c r="U12" s="297">
        <v>220196073727</v>
      </c>
      <c r="V12" s="297"/>
      <c r="W12" s="297">
        <v>260410079312.45999</v>
      </c>
      <c r="X12" s="207"/>
      <c r="Y12" s="347">
        <f t="shared" ref="Y12:Y17" si="1">W12/$AA$2</f>
        <v>1.5730899226009797E-2</v>
      </c>
      <c r="Z12" s="179"/>
      <c r="AA12" s="355"/>
    </row>
    <row r="13" spans="1:27" ht="46.5" customHeight="1">
      <c r="A13" s="281" t="s">
        <v>118</v>
      </c>
      <c r="B13" s="14"/>
      <c r="C13" s="352">
        <v>3503922</v>
      </c>
      <c r="D13" s="55"/>
      <c r="E13" s="297">
        <v>413166335840</v>
      </c>
      <c r="F13" s="55"/>
      <c r="G13" s="297">
        <v>347675020614.50403</v>
      </c>
      <c r="H13" s="55"/>
      <c r="I13" s="297">
        <v>142446</v>
      </c>
      <c r="J13" s="55"/>
      <c r="K13" s="297">
        <v>14040811126</v>
      </c>
      <c r="L13" s="55"/>
      <c r="M13" s="297">
        <v>-344833</v>
      </c>
      <c r="N13" s="55"/>
      <c r="O13" s="297">
        <v>34872364504</v>
      </c>
      <c r="P13" s="55"/>
      <c r="Q13" s="297">
        <f t="shared" si="0"/>
        <v>3301535</v>
      </c>
      <c r="R13" s="55">
        <v>0</v>
      </c>
      <c r="S13" s="297">
        <v>102900</v>
      </c>
      <c r="T13" s="253"/>
      <c r="U13" s="297">
        <v>386732661593</v>
      </c>
      <c r="V13" s="297"/>
      <c r="W13" s="297">
        <v>339469758256.85999</v>
      </c>
      <c r="X13" s="207"/>
      <c r="Y13" s="347">
        <f t="shared" si="1"/>
        <v>2.0506750627762887E-2</v>
      </c>
      <c r="Z13" s="179"/>
      <c r="AA13" s="355"/>
    </row>
    <row r="14" spans="1:27" ht="47.25" customHeight="1">
      <c r="A14" s="281" t="s">
        <v>92</v>
      </c>
      <c r="B14" s="14"/>
      <c r="C14" s="352">
        <v>2720706</v>
      </c>
      <c r="D14" s="55"/>
      <c r="E14" s="297">
        <v>122680115096</v>
      </c>
      <c r="F14" s="55"/>
      <c r="G14" s="297">
        <v>129461554105.013</v>
      </c>
      <c r="H14" s="55"/>
      <c r="I14" s="297">
        <v>1629907</v>
      </c>
      <c r="J14" s="297"/>
      <c r="K14" s="297">
        <v>83493123035</v>
      </c>
      <c r="L14" s="55"/>
      <c r="M14" s="297">
        <v>-1435070</v>
      </c>
      <c r="N14" s="55"/>
      <c r="O14" s="297">
        <v>72041620133</v>
      </c>
      <c r="P14" s="55"/>
      <c r="Q14" s="297">
        <f t="shared" si="0"/>
        <v>2915543</v>
      </c>
      <c r="R14" s="55">
        <v>0</v>
      </c>
      <c r="S14" s="297">
        <v>51060</v>
      </c>
      <c r="T14" s="253"/>
      <c r="U14" s="297">
        <v>140289015094</v>
      </c>
      <c r="V14" s="297"/>
      <c r="W14" s="297">
        <v>148754486184.55899</v>
      </c>
      <c r="X14" s="207"/>
      <c r="Y14" s="291">
        <f t="shared" si="1"/>
        <v>8.9859879378109738E-3</v>
      </c>
      <c r="Z14" s="179"/>
      <c r="AA14" s="355"/>
    </row>
    <row r="15" spans="1:27" ht="53.25" customHeight="1">
      <c r="A15" s="281" t="s">
        <v>93</v>
      </c>
      <c r="B15" s="14"/>
      <c r="C15" s="352">
        <v>138029443</v>
      </c>
      <c r="D15" s="297"/>
      <c r="E15" s="297">
        <v>668818017175</v>
      </c>
      <c r="F15" s="297"/>
      <c r="G15" s="297">
        <v>536526463024.71503</v>
      </c>
      <c r="H15" s="297"/>
      <c r="I15" s="297">
        <v>6745965</v>
      </c>
      <c r="J15" s="297"/>
      <c r="K15" s="297">
        <v>30058499082</v>
      </c>
      <c r="L15" s="297"/>
      <c r="M15" s="297">
        <v>-28005524</v>
      </c>
      <c r="N15" s="297"/>
      <c r="O15" s="297">
        <v>121811555608</v>
      </c>
      <c r="P15" s="297"/>
      <c r="Q15" s="297">
        <f t="shared" si="0"/>
        <v>116769884</v>
      </c>
      <c r="R15" s="297">
        <v>0</v>
      </c>
      <c r="S15" s="297">
        <v>4694</v>
      </c>
      <c r="T15" s="327"/>
      <c r="U15" s="297">
        <v>563446660175</v>
      </c>
      <c r="V15" s="297"/>
      <c r="W15" s="297">
        <v>547701265941.02301</v>
      </c>
      <c r="X15" s="207"/>
      <c r="Y15" s="291">
        <f t="shared" si="1"/>
        <v>3.308563725038572E-2</v>
      </c>
      <c r="Z15" s="179"/>
      <c r="AA15" s="355"/>
    </row>
    <row r="16" spans="1:27" ht="64.5" customHeight="1">
      <c r="A16" s="281" t="s">
        <v>94</v>
      </c>
      <c r="B16" s="14"/>
      <c r="C16" s="352">
        <v>232054141</v>
      </c>
      <c r="D16" s="327"/>
      <c r="E16" s="297">
        <v>1090615259549</v>
      </c>
      <c r="F16" s="327"/>
      <c r="G16" s="297">
        <v>967162219766.19604</v>
      </c>
      <c r="H16" s="55"/>
      <c r="I16" s="297">
        <v>27095270</v>
      </c>
      <c r="J16" s="55"/>
      <c r="K16" s="297">
        <v>143976067444</v>
      </c>
      <c r="L16" s="55"/>
      <c r="M16" s="297">
        <v>-37711586</v>
      </c>
      <c r="N16" s="358"/>
      <c r="O16" s="297">
        <v>187018849373</v>
      </c>
      <c r="P16" s="297"/>
      <c r="Q16" s="297">
        <f t="shared" si="0"/>
        <v>221437825</v>
      </c>
      <c r="R16" s="297">
        <v>0</v>
      </c>
      <c r="S16" s="297">
        <v>5380</v>
      </c>
      <c r="T16" s="327"/>
      <c r="U16" s="297">
        <v>1056723532972</v>
      </c>
      <c r="V16" s="297"/>
      <c r="W16" s="297">
        <v>1190430083521.1399</v>
      </c>
      <c r="X16" s="207"/>
      <c r="Y16" s="291">
        <f t="shared" si="1"/>
        <v>7.191171604771851E-2</v>
      </c>
      <c r="Z16" s="179"/>
      <c r="AA16" s="355"/>
    </row>
    <row r="17" spans="1:27" ht="64.5" customHeight="1">
      <c r="A17" s="281" t="s">
        <v>95</v>
      </c>
      <c r="B17" s="14"/>
      <c r="C17" s="361">
        <v>137739798</v>
      </c>
      <c r="D17" s="358"/>
      <c r="E17" s="358">
        <v>420521800061</v>
      </c>
      <c r="F17" s="327"/>
      <c r="G17" s="358">
        <v>402995618926.30701</v>
      </c>
      <c r="H17" s="297"/>
      <c r="I17" s="297">
        <v>26394528</v>
      </c>
      <c r="J17" s="297"/>
      <c r="K17" s="297">
        <v>85140554046</v>
      </c>
      <c r="L17" s="297"/>
      <c r="M17" s="297">
        <v>-62446623</v>
      </c>
      <c r="N17" s="358"/>
      <c r="O17" s="297">
        <v>198020735988</v>
      </c>
      <c r="P17" s="297"/>
      <c r="Q17" s="297">
        <f t="shared" si="0"/>
        <v>101687703</v>
      </c>
      <c r="R17" s="297">
        <v>0</v>
      </c>
      <c r="S17" s="297">
        <v>3329</v>
      </c>
      <c r="T17" s="327"/>
      <c r="U17" s="297">
        <v>314104714129</v>
      </c>
      <c r="V17" s="297"/>
      <c r="W17" s="297">
        <v>338261089330.90198</v>
      </c>
      <c r="X17" s="207"/>
      <c r="Y17" s="291">
        <f t="shared" si="1"/>
        <v>2.0433737136418564E-2</v>
      </c>
      <c r="Z17" s="179"/>
      <c r="AA17" s="355"/>
    </row>
    <row r="18" spans="1:27" ht="73.5" customHeight="1" thickBot="1">
      <c r="A18" s="255" t="s">
        <v>79</v>
      </c>
      <c r="B18" s="117"/>
      <c r="C18" s="91">
        <f>SUM(C11:C17)</f>
        <v>1970405087</v>
      </c>
      <c r="D18" s="358"/>
      <c r="E18" s="299">
        <f t="shared" ref="E18:W18" si="2">SUM(E11:E17)</f>
        <v>12753106563716</v>
      </c>
      <c r="F18" s="327"/>
      <c r="G18" s="299">
        <f t="shared" si="2"/>
        <v>12475799893043.525</v>
      </c>
      <c r="H18" s="297"/>
      <c r="I18" s="299">
        <f t="shared" si="2"/>
        <v>552111085</v>
      </c>
      <c r="J18" s="297"/>
      <c r="K18" s="299">
        <f t="shared" si="2"/>
        <v>514287016215</v>
      </c>
      <c r="L18" s="297"/>
      <c r="M18" s="299">
        <f t="shared" si="2"/>
        <v>-324154968</v>
      </c>
      <c r="N18" s="358"/>
      <c r="O18" s="299">
        <f t="shared" si="2"/>
        <v>2131125819786</v>
      </c>
      <c r="P18" s="297"/>
      <c r="Q18" s="299">
        <f t="shared" si="2"/>
        <v>2198361204</v>
      </c>
      <c r="R18" s="297">
        <v>0</v>
      </c>
      <c r="S18" s="90"/>
      <c r="T18" s="327"/>
      <c r="U18" s="299">
        <f t="shared" si="2"/>
        <v>11282632108313</v>
      </c>
      <c r="V18" s="297"/>
      <c r="W18" s="299">
        <f t="shared" si="2"/>
        <v>13357221754510.346</v>
      </c>
      <c r="X18" s="207"/>
      <c r="Y18" s="367">
        <f>SUM(Y11:Y17)</f>
        <v>0.80688547046425418</v>
      </c>
      <c r="Z18" s="179"/>
    </row>
    <row r="19" spans="1:27" ht="42.75" customHeight="1" thickTop="1">
      <c r="B19" s="117"/>
      <c r="D19" s="358"/>
      <c r="E19" s="282"/>
      <c r="F19" s="327"/>
      <c r="H19" s="297"/>
      <c r="I19" s="55"/>
      <c r="J19" s="297"/>
      <c r="L19" s="297"/>
      <c r="N19" s="358"/>
      <c r="P19" s="297"/>
      <c r="Q19" s="151"/>
      <c r="R19" s="297">
        <v>0</v>
      </c>
      <c r="T19" s="327"/>
      <c r="U19" s="151"/>
      <c r="V19" s="297"/>
      <c r="W19" s="155"/>
      <c r="X19" s="207"/>
      <c r="AA19" s="81"/>
    </row>
    <row r="20" spans="1:27" ht="17.25" customHeight="1">
      <c r="D20" s="358"/>
      <c r="E20" s="280"/>
      <c r="F20" s="327"/>
      <c r="G20" s="341"/>
      <c r="H20" s="297"/>
      <c r="I20" s="155"/>
      <c r="J20" s="297"/>
      <c r="K20" s="147"/>
      <c r="L20" s="297"/>
      <c r="M20" s="151"/>
      <c r="N20" s="358"/>
      <c r="O20" s="151"/>
      <c r="P20" s="297"/>
      <c r="Q20" s="279"/>
      <c r="R20" s="297">
        <v>0</v>
      </c>
      <c r="T20" s="327"/>
      <c r="U20" s="147"/>
      <c r="V20" s="297"/>
      <c r="W20" s="341"/>
      <c r="X20" s="207"/>
    </row>
    <row r="21" spans="1:27" ht="18">
      <c r="D21" s="358"/>
      <c r="E21" s="279"/>
      <c r="F21" s="327"/>
      <c r="G21" s="287"/>
      <c r="H21" s="297"/>
      <c r="I21" s="120"/>
      <c r="J21" s="297"/>
      <c r="K21" s="118"/>
      <c r="L21" s="297"/>
      <c r="M21" s="121"/>
      <c r="N21" s="358"/>
      <c r="O21" s="121"/>
      <c r="P21" s="297"/>
      <c r="Q21" s="86"/>
      <c r="R21" s="297">
        <v>0</v>
      </c>
      <c r="S21" s="138"/>
      <c r="T21" s="327"/>
      <c r="U21" s="137"/>
      <c r="V21" s="297"/>
      <c r="W21" s="342"/>
      <c r="X21" s="207"/>
    </row>
    <row r="22" spans="1:27" ht="18">
      <c r="A22" s="21"/>
      <c r="B22" s="286"/>
      <c r="D22" s="358"/>
      <c r="E22" s="286"/>
      <c r="F22" s="286"/>
      <c r="G22" s="286"/>
      <c r="H22" s="286"/>
      <c r="I22" s="286"/>
      <c r="J22" s="297"/>
      <c r="K22" s="286"/>
      <c r="L22" s="286"/>
      <c r="M22" s="286"/>
      <c r="N22" s="286"/>
      <c r="O22" s="286"/>
      <c r="P22" s="297"/>
      <c r="Q22" s="286"/>
      <c r="R22" s="286"/>
      <c r="S22" s="286"/>
      <c r="T22" s="327"/>
      <c r="U22" s="286"/>
      <c r="V22" s="297"/>
      <c r="W22" s="286"/>
      <c r="X22" s="207"/>
      <c r="Y22" s="286"/>
    </row>
    <row r="23" spans="1:27" ht="18">
      <c r="A23" s="21"/>
      <c r="B23" s="286"/>
      <c r="C23" s="286"/>
      <c r="D23" s="358"/>
      <c r="E23" s="286"/>
      <c r="F23" s="286"/>
      <c r="G23" s="286"/>
      <c r="H23" s="286"/>
      <c r="I23" s="286"/>
      <c r="J23" s="297"/>
      <c r="K23" s="286"/>
      <c r="L23" s="286"/>
      <c r="M23" s="286"/>
      <c r="N23" s="286"/>
      <c r="O23" s="286"/>
      <c r="P23" s="286"/>
      <c r="Q23" s="286"/>
      <c r="R23" s="286"/>
      <c r="S23" s="286"/>
      <c r="T23" s="327"/>
      <c r="U23" s="286"/>
      <c r="V23" s="297"/>
      <c r="W23" s="286"/>
      <c r="X23" s="207"/>
      <c r="Y23" s="21"/>
    </row>
    <row r="24" spans="1:27" ht="18">
      <c r="A24" s="21"/>
      <c r="B24" s="21"/>
      <c r="C24" s="21"/>
      <c r="D24" s="358"/>
      <c r="E24" s="21"/>
      <c r="F24" s="21"/>
      <c r="G24" s="21"/>
      <c r="H24" s="21"/>
      <c r="I24" s="21"/>
      <c r="J24" s="297"/>
      <c r="K24" s="21"/>
      <c r="L24" s="21"/>
      <c r="M24" s="21"/>
      <c r="N24" s="21"/>
      <c r="O24" s="21"/>
      <c r="P24" s="21"/>
      <c r="Q24" s="21"/>
      <c r="R24" s="21"/>
      <c r="S24" s="21"/>
      <c r="T24" s="327"/>
      <c r="U24" s="21"/>
      <c r="V24" s="21"/>
      <c r="W24" s="21"/>
      <c r="X24" s="207"/>
      <c r="Y24" s="21"/>
    </row>
    <row r="25" spans="1:27" ht="18">
      <c r="D25" s="358"/>
      <c r="G25" s="147"/>
      <c r="I25" s="155"/>
      <c r="J25" s="297"/>
      <c r="K25" s="143"/>
      <c r="L25" s="79"/>
      <c r="M25" s="148"/>
      <c r="N25" s="148"/>
      <c r="O25" s="147"/>
      <c r="P25" s="17"/>
      <c r="Q25" s="79"/>
      <c r="R25" s="17"/>
      <c r="S25" s="142"/>
      <c r="T25" s="327"/>
      <c r="U25" s="143"/>
      <c r="V25" s="17"/>
      <c r="W25" s="147"/>
      <c r="X25" s="207"/>
    </row>
    <row r="26" spans="1:27" ht="18">
      <c r="D26" s="358"/>
      <c r="I26" s="147"/>
      <c r="J26" s="147"/>
      <c r="K26" s="79"/>
      <c r="L26" s="79"/>
      <c r="M26" s="139"/>
      <c r="N26" s="139"/>
      <c r="O26" s="147"/>
      <c r="P26" s="17"/>
      <c r="Q26" s="79"/>
      <c r="R26" s="17"/>
      <c r="S26" s="142"/>
      <c r="U26" s="143"/>
      <c r="V26" s="17"/>
      <c r="W26" s="17"/>
      <c r="X26" s="207"/>
    </row>
    <row r="27" spans="1:27">
      <c r="K27" s="79"/>
      <c r="L27" s="79"/>
      <c r="M27" s="79"/>
      <c r="N27" s="79"/>
      <c r="O27" s="147"/>
      <c r="P27" s="17"/>
      <c r="Q27" s="79"/>
      <c r="R27" s="17"/>
      <c r="S27" s="17"/>
      <c r="U27" s="79"/>
      <c r="V27" s="17"/>
      <c r="W27" s="17"/>
    </row>
    <row r="28" spans="1:27">
      <c r="K28" s="79"/>
      <c r="L28" s="79"/>
      <c r="M28" s="148"/>
      <c r="N28" s="148"/>
      <c r="O28" s="79"/>
      <c r="P28" s="17"/>
      <c r="Q28" s="79"/>
      <c r="R28" s="17"/>
      <c r="S28" s="17"/>
    </row>
    <row r="29" spans="1:27">
      <c r="K29" s="79"/>
      <c r="L29" s="79"/>
      <c r="M29" s="148"/>
      <c r="N29" s="148"/>
      <c r="O29" s="139"/>
    </row>
    <row r="30" spans="1:27">
      <c r="M30" s="147"/>
      <c r="N30" s="147"/>
    </row>
    <row r="31" spans="1:27">
      <c r="M31" s="151"/>
      <c r="N31" s="151"/>
    </row>
    <row r="32" spans="1:27">
      <c r="M32" s="119"/>
      <c r="N32" s="119"/>
    </row>
  </sheetData>
  <mergeCells count="23">
    <mergeCell ref="C7:G7"/>
    <mergeCell ref="Q7:Y7"/>
    <mergeCell ref="F8:F9"/>
    <mergeCell ref="G8:G9"/>
    <mergeCell ref="W8:W9"/>
    <mergeCell ref="S8:S9"/>
    <mergeCell ref="Y8:Y9"/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7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U9" sqref="U9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389" t="str">
        <f>Sheet1!L4</f>
        <v>صندوق سرمایه‌گذاری اختصاصی بازارگردانی خبرگان اهداف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71"/>
      <c r="Y1" s="371"/>
      <c r="Z1" s="326"/>
    </row>
    <row r="2" spans="1:26" ht="24">
      <c r="A2" s="389" t="s">
        <v>59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71"/>
      <c r="Y2" s="371"/>
      <c r="Z2" s="326"/>
    </row>
    <row r="3" spans="1:26" ht="24">
      <c r="A3" s="389" t="str">
        <f>Sheet1!L5</f>
        <v>برای دوره یک ماهه منتهی به 31 فروردین ماه 1401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71"/>
      <c r="Y3" s="371"/>
      <c r="Z3" s="326"/>
    </row>
    <row r="4" spans="1:26" ht="31.5" customHeight="1">
      <c r="A4" s="398" t="s">
        <v>85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35"/>
    </row>
    <row r="5" spans="1:26" ht="19.5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</row>
    <row r="6" spans="1:26" ht="20.25" thickBot="1">
      <c r="A6" s="390" t="s">
        <v>26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08"/>
      <c r="O6" s="392"/>
      <c r="P6" s="392"/>
      <c r="Q6" s="392"/>
      <c r="R6" s="392"/>
      <c r="S6" s="392"/>
      <c r="T6" s="307"/>
      <c r="U6" s="397"/>
      <c r="V6" s="397"/>
      <c r="W6" s="397"/>
      <c r="X6" s="397"/>
      <c r="Y6" s="397"/>
      <c r="Z6" s="397"/>
    </row>
    <row r="7" spans="1:26" ht="21">
      <c r="A7" s="392" t="s">
        <v>27</v>
      </c>
      <c r="B7" s="308"/>
      <c r="C7" s="400" t="s">
        <v>10</v>
      </c>
      <c r="D7" s="308"/>
      <c r="E7" s="401" t="s">
        <v>9</v>
      </c>
      <c r="F7" s="307"/>
      <c r="G7" s="399" t="s">
        <v>38</v>
      </c>
      <c r="H7" s="308"/>
      <c r="I7" s="400" t="s">
        <v>30</v>
      </c>
      <c r="J7" s="308"/>
      <c r="K7" s="401" t="s">
        <v>8</v>
      </c>
      <c r="L7" s="400"/>
      <c r="M7" s="401" t="s">
        <v>7</v>
      </c>
      <c r="N7" s="308"/>
      <c r="O7" s="393"/>
      <c r="P7" s="392"/>
      <c r="Q7" s="392"/>
      <c r="R7" s="392"/>
      <c r="S7" s="322"/>
      <c r="T7" s="308"/>
      <c r="U7" s="391"/>
      <c r="V7" s="391"/>
      <c r="W7" s="391"/>
      <c r="X7" s="310"/>
      <c r="Y7" s="391"/>
      <c r="Z7" s="391"/>
    </row>
    <row r="8" spans="1:26" ht="35.25" customHeight="1" thickBot="1">
      <c r="A8" s="390"/>
      <c r="B8" s="308"/>
      <c r="C8" s="402"/>
      <c r="D8" s="308"/>
      <c r="E8" s="402"/>
      <c r="F8" s="323"/>
      <c r="G8" s="390"/>
      <c r="H8" s="308"/>
      <c r="I8" s="402"/>
      <c r="J8" s="308"/>
      <c r="K8" s="402"/>
      <c r="L8" s="401"/>
      <c r="M8" s="402"/>
      <c r="N8" s="308"/>
      <c r="O8" s="393"/>
      <c r="P8" s="392"/>
      <c r="Q8" s="392"/>
      <c r="R8" s="392"/>
      <c r="S8" s="322"/>
      <c r="T8" s="308"/>
      <c r="U8" s="310"/>
      <c r="V8" s="310"/>
      <c r="W8" s="307"/>
      <c r="X8" s="310"/>
      <c r="Y8" s="310"/>
      <c r="Z8" s="310"/>
    </row>
    <row r="9" spans="1:26" ht="32.25" customHeight="1">
      <c r="A9" s="298"/>
      <c r="B9" s="301"/>
      <c r="C9" s="296"/>
      <c r="D9" s="301"/>
      <c r="E9" s="296"/>
      <c r="F9" s="296"/>
      <c r="G9" s="301"/>
      <c r="H9" s="301"/>
      <c r="I9" s="296"/>
      <c r="J9" s="301"/>
      <c r="K9" s="325"/>
      <c r="L9" s="325"/>
      <c r="M9" s="325"/>
      <c r="N9" s="308"/>
      <c r="O9" s="293"/>
      <c r="P9" s="308"/>
      <c r="Q9" s="308"/>
      <c r="R9" s="308"/>
      <c r="S9" s="322"/>
      <c r="T9" s="308"/>
      <c r="U9" s="310"/>
      <c r="V9" s="310"/>
      <c r="W9" s="307"/>
      <c r="X9" s="310"/>
      <c r="Y9" s="310"/>
      <c r="Z9" s="310"/>
    </row>
    <row r="10" spans="1:26" ht="21">
      <c r="A10" s="308"/>
      <c r="B10" s="308"/>
      <c r="C10" s="307"/>
      <c r="D10" s="308"/>
      <c r="E10" s="307"/>
      <c r="F10" s="307"/>
      <c r="G10" s="308"/>
      <c r="H10" s="308"/>
      <c r="I10" s="307"/>
      <c r="J10" s="308"/>
      <c r="K10" s="307"/>
      <c r="L10" s="307"/>
      <c r="M10" s="307"/>
      <c r="N10" s="308"/>
      <c r="O10" s="293"/>
      <c r="P10" s="308"/>
      <c r="Q10" s="308"/>
      <c r="R10" s="308"/>
      <c r="S10" s="322"/>
      <c r="T10" s="308"/>
      <c r="U10" s="310"/>
      <c r="V10" s="310"/>
      <c r="W10" s="307"/>
      <c r="X10" s="310"/>
      <c r="Y10" s="310"/>
    </row>
    <row r="11" spans="1:26" ht="20.25" customHeight="1" thickBot="1">
      <c r="A11" s="314"/>
      <c r="B11" s="308"/>
      <c r="C11" s="308"/>
      <c r="D11" s="308"/>
      <c r="E11" s="390" t="s">
        <v>117</v>
      </c>
      <c r="F11" s="390"/>
      <c r="G11" s="390"/>
      <c r="H11" s="308"/>
      <c r="I11" s="390" t="s">
        <v>11</v>
      </c>
      <c r="J11" s="390"/>
      <c r="K11" s="390"/>
      <c r="L11" s="390"/>
      <c r="M11" s="390"/>
      <c r="N11" s="390"/>
      <c r="O11" s="390"/>
      <c r="P11" s="304"/>
      <c r="Q11" s="390" t="s">
        <v>123</v>
      </c>
      <c r="R11" s="390"/>
      <c r="S11" s="390"/>
      <c r="T11" s="390"/>
      <c r="U11" s="390"/>
      <c r="V11" s="390"/>
      <c r="W11" s="390"/>
      <c r="X11" s="390"/>
      <c r="Y11" s="390"/>
    </row>
    <row r="12" spans="1:26" ht="19.5" customHeight="1">
      <c r="A12" s="392" t="s">
        <v>27</v>
      </c>
      <c r="B12" s="308"/>
      <c r="C12" s="403" t="s">
        <v>3</v>
      </c>
      <c r="D12" s="399"/>
      <c r="E12" s="399" t="s">
        <v>0</v>
      </c>
      <c r="F12" s="324"/>
      <c r="G12" s="399" t="s">
        <v>28</v>
      </c>
      <c r="H12" s="308"/>
      <c r="I12" s="391" t="s">
        <v>4</v>
      </c>
      <c r="J12" s="391"/>
      <c r="K12" s="391"/>
      <c r="L12" s="391" t="s">
        <v>5</v>
      </c>
      <c r="M12" s="391"/>
      <c r="N12" s="391"/>
      <c r="O12" s="391"/>
      <c r="P12" s="308"/>
      <c r="Q12" s="392" t="s">
        <v>3</v>
      </c>
      <c r="R12" s="308"/>
      <c r="S12" s="392" t="s">
        <v>39</v>
      </c>
      <c r="T12" s="308"/>
      <c r="U12" s="392" t="s">
        <v>0</v>
      </c>
      <c r="V12" s="308"/>
      <c r="W12" s="393" t="s">
        <v>28</v>
      </c>
      <c r="X12" s="308"/>
      <c r="Y12" s="395" t="s">
        <v>78</v>
      </c>
    </row>
    <row r="13" spans="1:26" ht="20.25" thickBot="1">
      <c r="A13" s="390"/>
      <c r="B13" s="308"/>
      <c r="C13" s="394"/>
      <c r="D13" s="392"/>
      <c r="E13" s="390"/>
      <c r="F13" s="316"/>
      <c r="G13" s="390"/>
      <c r="H13" s="308"/>
      <c r="I13" s="305" t="s">
        <v>3</v>
      </c>
      <c r="J13" s="307"/>
      <c r="K13" s="305" t="s">
        <v>0</v>
      </c>
      <c r="L13" s="310"/>
      <c r="M13" s="305" t="s">
        <v>3</v>
      </c>
      <c r="N13" s="310"/>
      <c r="O13" s="315" t="s">
        <v>58</v>
      </c>
      <c r="P13" s="308"/>
      <c r="Q13" s="390"/>
      <c r="R13" s="308"/>
      <c r="S13" s="390"/>
      <c r="T13" s="308"/>
      <c r="U13" s="390"/>
      <c r="V13" s="316"/>
      <c r="W13" s="394"/>
      <c r="X13" s="308"/>
      <c r="Y13" s="396"/>
    </row>
    <row r="14" spans="1:26" ht="19.5">
      <c r="A14" s="308"/>
      <c r="B14" s="308"/>
      <c r="C14" s="293"/>
      <c r="D14" s="308"/>
      <c r="E14" s="301" t="s">
        <v>84</v>
      </c>
      <c r="F14" s="301"/>
      <c r="G14" s="301" t="s">
        <v>84</v>
      </c>
      <c r="H14" s="301"/>
      <c r="I14" s="295"/>
      <c r="J14" s="296"/>
      <c r="K14" s="301" t="s">
        <v>84</v>
      </c>
      <c r="L14" s="295"/>
      <c r="M14" s="295"/>
      <c r="N14" s="295"/>
      <c r="O14" s="301" t="s">
        <v>84</v>
      </c>
      <c r="P14" s="301"/>
      <c r="Q14" s="301"/>
      <c r="R14" s="301"/>
      <c r="S14" s="301" t="s">
        <v>84</v>
      </c>
      <c r="T14" s="301"/>
      <c r="U14" s="301" t="s">
        <v>84</v>
      </c>
      <c r="V14" s="301"/>
      <c r="W14" s="301" t="s">
        <v>84</v>
      </c>
      <c r="X14" s="308"/>
      <c r="Y14" s="320"/>
    </row>
    <row r="15" spans="1:26" ht="22.5" customHeight="1">
      <c r="A15" s="336"/>
      <c r="B15" s="328"/>
      <c r="C15" s="338">
        <v>0</v>
      </c>
      <c r="D15" s="338">
        <v>0</v>
      </c>
      <c r="E15" s="338">
        <v>0</v>
      </c>
      <c r="F15" s="338">
        <v>0</v>
      </c>
      <c r="G15" s="338">
        <v>0</v>
      </c>
      <c r="H15" s="337"/>
      <c r="I15" s="338">
        <v>0</v>
      </c>
      <c r="J15" s="296"/>
      <c r="K15" s="338">
        <v>0</v>
      </c>
      <c r="L15" s="337">
        <v>0</v>
      </c>
      <c r="M15" s="338">
        <v>0</v>
      </c>
      <c r="N15" s="338">
        <v>0</v>
      </c>
      <c r="O15" s="338">
        <v>0</v>
      </c>
      <c r="P15" s="337"/>
      <c r="Q15" s="338">
        <f>C15+I15-M15</f>
        <v>0</v>
      </c>
      <c r="R15" s="337"/>
      <c r="S15" s="338">
        <v>0</v>
      </c>
      <c r="T15" s="337"/>
      <c r="U15" s="338">
        <v>0</v>
      </c>
      <c r="V15" s="337"/>
      <c r="W15" s="338">
        <v>0</v>
      </c>
      <c r="X15" s="339"/>
      <c r="Y15" s="329">
        <f>W15/'[1] سهام'!$Y$2</f>
        <v>0</v>
      </c>
    </row>
    <row r="16" spans="1:26" ht="34.5" customHeight="1" thickBot="1">
      <c r="A16" s="314" t="s">
        <v>2</v>
      </c>
      <c r="B16" s="308"/>
      <c r="C16" s="344">
        <f>SUM(C15)</f>
        <v>0</v>
      </c>
      <c r="D16" s="345"/>
      <c r="E16" s="344">
        <f>SUM(E15)</f>
        <v>0</v>
      </c>
      <c r="F16" s="338"/>
      <c r="G16" s="344">
        <f>SUM(G15)</f>
        <v>0</v>
      </c>
      <c r="H16" s="338"/>
      <c r="I16" s="344">
        <f>SUM(I15)</f>
        <v>0</v>
      </c>
      <c r="J16" s="346"/>
      <c r="K16" s="344">
        <f>SUM(K15)</f>
        <v>0</v>
      </c>
      <c r="L16" s="338">
        <v>0</v>
      </c>
      <c r="M16" s="344">
        <f>SUM(M15)</f>
        <v>0</v>
      </c>
      <c r="N16" s="338">
        <v>0</v>
      </c>
      <c r="O16" s="344">
        <f>SUM(O15)</f>
        <v>0</v>
      </c>
      <c r="P16" s="338" t="e">
        <f>SUM(#REF!)</f>
        <v>#REF!</v>
      </c>
      <c r="Q16" s="344">
        <f>SUM(Q15)</f>
        <v>0</v>
      </c>
      <c r="R16" s="337" t="e">
        <f>SUM(#REF!)</f>
        <v>#REF!</v>
      </c>
      <c r="S16" s="337"/>
      <c r="T16" s="337" t="e">
        <f>SUM(#REF!)</f>
        <v>#REF!</v>
      </c>
      <c r="U16" s="344">
        <f>SUM(U15)</f>
        <v>0</v>
      </c>
      <c r="V16" s="338" t="e">
        <f>SUM(#REF!)</f>
        <v>#REF!</v>
      </c>
      <c r="W16" s="344">
        <f>SUM(W15)</f>
        <v>0</v>
      </c>
      <c r="X16" s="317"/>
      <c r="Y16" s="321">
        <f>SUM(Y15)</f>
        <v>0</v>
      </c>
    </row>
    <row r="17" spans="1:14" ht="18.75" thickTop="1">
      <c r="F17" s="337"/>
      <c r="H17" s="337"/>
      <c r="J17" s="296"/>
      <c r="L17" s="337">
        <v>0</v>
      </c>
      <c r="N17" s="338">
        <v>0</v>
      </c>
    </row>
    <row r="18" spans="1:14" ht="18">
      <c r="F18" s="337"/>
      <c r="H18" s="337"/>
      <c r="J18" s="296"/>
      <c r="L18" s="337">
        <v>0</v>
      </c>
      <c r="N18" s="338">
        <v>0</v>
      </c>
    </row>
    <row r="19" spans="1:14" ht="18">
      <c r="H19" s="337"/>
      <c r="J19" s="296"/>
      <c r="L19" s="337">
        <v>0</v>
      </c>
    </row>
    <row r="20" spans="1:14" ht="18">
      <c r="H20" s="337"/>
      <c r="J20" s="296"/>
    </row>
    <row r="29" spans="1:14" ht="19.5">
      <c r="A29" s="300"/>
      <c r="B29" s="309"/>
      <c r="C29" s="303"/>
      <c r="D29" s="303"/>
      <c r="E29" s="303"/>
      <c r="F29" s="303"/>
      <c r="G29" s="303"/>
      <c r="H29" s="303"/>
      <c r="I29" s="309"/>
      <c r="J29" s="303"/>
    </row>
    <row r="30" spans="1:14" ht="19.5">
      <c r="A30" s="300"/>
      <c r="B30" s="309"/>
      <c r="C30" s="303"/>
      <c r="D30" s="303"/>
      <c r="E30" s="303"/>
      <c r="F30" s="303"/>
      <c r="G30" s="303"/>
      <c r="H30" s="303"/>
      <c r="I30" s="309"/>
      <c r="J30" s="303"/>
    </row>
    <row r="31" spans="1:14" ht="19.5">
      <c r="A31" s="300"/>
      <c r="B31" s="309"/>
      <c r="C31" s="303"/>
      <c r="D31" s="303"/>
      <c r="E31" s="303"/>
      <c r="F31" s="303"/>
      <c r="G31" s="303"/>
      <c r="H31" s="303"/>
      <c r="I31" s="309"/>
      <c r="J31" s="303"/>
    </row>
    <row r="32" spans="1:14" ht="19.5">
      <c r="A32" s="300"/>
      <c r="B32" s="309"/>
      <c r="C32" s="303"/>
      <c r="D32" s="303"/>
      <c r="E32" s="303"/>
      <c r="F32" s="303"/>
      <c r="G32" s="303"/>
      <c r="H32" s="303"/>
      <c r="I32" s="309"/>
      <c r="J32" s="303"/>
    </row>
    <row r="33" spans="1:10" ht="19.5">
      <c r="A33" s="300"/>
      <c r="B33" s="309"/>
      <c r="C33" s="303"/>
      <c r="D33" s="303"/>
      <c r="E33" s="303"/>
      <c r="F33" s="303"/>
      <c r="G33" s="303"/>
      <c r="H33" s="303"/>
      <c r="I33" s="309"/>
      <c r="J33" s="303"/>
    </row>
    <row r="34" spans="1:10" ht="19.5">
      <c r="A34" s="300"/>
      <c r="B34" s="309"/>
      <c r="C34" s="303"/>
      <c r="D34" s="303"/>
      <c r="E34" s="303"/>
      <c r="F34" s="303"/>
      <c r="G34" s="303"/>
      <c r="H34" s="303"/>
      <c r="I34" s="309"/>
      <c r="J34" s="303"/>
    </row>
    <row r="35" spans="1:10" ht="19.5">
      <c r="A35" s="300"/>
      <c r="B35" s="309"/>
      <c r="C35" s="303"/>
      <c r="D35" s="303"/>
      <c r="E35" s="303"/>
      <c r="F35" s="303"/>
      <c r="G35" s="303"/>
      <c r="H35" s="303"/>
      <c r="I35" s="309"/>
      <c r="J35" s="303"/>
    </row>
    <row r="36" spans="1:10" ht="19.5">
      <c r="A36" s="300"/>
      <c r="B36" s="309"/>
      <c r="C36" s="303"/>
      <c r="D36" s="303"/>
      <c r="E36" s="303"/>
      <c r="F36" s="303"/>
      <c r="G36" s="303"/>
      <c r="H36" s="303"/>
      <c r="I36" s="309"/>
      <c r="J36" s="303"/>
    </row>
    <row r="37" spans="1:10" ht="19.5">
      <c r="A37" s="300"/>
      <c r="B37" s="309"/>
      <c r="C37" s="303"/>
      <c r="D37" s="303"/>
      <c r="E37" s="303"/>
      <c r="F37" s="303"/>
      <c r="G37" s="303"/>
      <c r="H37" s="303"/>
      <c r="I37" s="309"/>
      <c r="J37" s="303"/>
    </row>
    <row r="38" spans="1:10" ht="19.5">
      <c r="A38" s="300"/>
      <c r="B38" s="309"/>
      <c r="C38" s="303"/>
      <c r="D38" s="303"/>
      <c r="E38" s="303"/>
      <c r="F38" s="303"/>
      <c r="G38" s="303"/>
      <c r="H38" s="303"/>
      <c r="I38" s="309"/>
      <c r="J38" s="303"/>
    </row>
    <row r="39" spans="1:10" ht="19.5">
      <c r="A39" s="300"/>
      <c r="B39" s="309"/>
      <c r="C39" s="303"/>
      <c r="D39" s="303"/>
      <c r="E39" s="303"/>
      <c r="F39" s="303"/>
      <c r="G39" s="303"/>
      <c r="H39" s="303"/>
      <c r="I39" s="309"/>
      <c r="J39" s="303"/>
    </row>
    <row r="40" spans="1:10" ht="19.5">
      <c r="A40" s="300"/>
      <c r="B40" s="309"/>
      <c r="C40" s="303"/>
      <c r="D40" s="303"/>
      <c r="E40" s="303"/>
      <c r="F40" s="303"/>
      <c r="G40" s="303"/>
      <c r="H40" s="303"/>
      <c r="I40" s="309"/>
      <c r="J40" s="303"/>
    </row>
    <row r="41" spans="1:10" ht="19.5">
      <c r="A41" s="300"/>
      <c r="B41" s="309"/>
      <c r="C41" s="303"/>
      <c r="D41" s="303"/>
      <c r="E41" s="303"/>
      <c r="F41" s="303"/>
      <c r="G41" s="303"/>
      <c r="H41" s="303"/>
      <c r="I41" s="309"/>
      <c r="J41" s="303"/>
    </row>
    <row r="42" spans="1:10" ht="19.5">
      <c r="A42" s="300"/>
      <c r="B42" s="309"/>
      <c r="C42" s="303"/>
      <c r="D42" s="303"/>
      <c r="E42" s="303"/>
      <c r="F42" s="303"/>
      <c r="G42" s="303"/>
      <c r="H42" s="303"/>
      <c r="I42" s="309"/>
      <c r="J42" s="303"/>
    </row>
    <row r="43" spans="1:10" ht="19.5">
      <c r="A43" s="300"/>
      <c r="B43" s="309"/>
      <c r="C43" s="303"/>
      <c r="D43" s="303"/>
      <c r="E43" s="303"/>
      <c r="F43" s="303"/>
      <c r="G43" s="303"/>
      <c r="H43" s="303"/>
      <c r="I43" s="309"/>
      <c r="J43" s="303"/>
    </row>
    <row r="44" spans="1:10" ht="19.5">
      <c r="A44" s="300"/>
      <c r="B44" s="309"/>
      <c r="C44" s="303"/>
      <c r="D44" s="303"/>
      <c r="E44" s="303"/>
      <c r="F44" s="303"/>
      <c r="G44" s="303"/>
      <c r="H44" s="303"/>
      <c r="I44" s="309"/>
      <c r="J44" s="303"/>
    </row>
    <row r="45" spans="1:10" ht="19.5">
      <c r="A45" s="300"/>
      <c r="B45" s="309"/>
      <c r="C45" s="303"/>
      <c r="D45" s="303"/>
      <c r="E45" s="303"/>
      <c r="F45" s="303"/>
      <c r="G45" s="303"/>
      <c r="H45" s="303"/>
      <c r="I45" s="309"/>
      <c r="J45" s="303"/>
    </row>
    <row r="46" spans="1:10" ht="19.5">
      <c r="A46" s="300"/>
      <c r="B46" s="309"/>
      <c r="C46" s="303"/>
      <c r="D46" s="303"/>
      <c r="E46" s="303"/>
      <c r="F46" s="303"/>
      <c r="G46" s="303"/>
      <c r="H46" s="303"/>
      <c r="I46" s="309"/>
      <c r="J46" s="303"/>
    </row>
    <row r="47" spans="1:10" ht="19.5">
      <c r="A47" s="300"/>
      <c r="B47" s="309"/>
      <c r="C47" s="303"/>
      <c r="D47" s="303"/>
      <c r="E47" s="303"/>
      <c r="F47" s="303"/>
      <c r="G47" s="303"/>
      <c r="H47" s="303"/>
      <c r="I47" s="309"/>
      <c r="J47" s="303"/>
    </row>
    <row r="48" spans="1:10" ht="19.5">
      <c r="A48" s="300"/>
      <c r="B48" s="309"/>
      <c r="C48" s="303"/>
      <c r="D48" s="303"/>
      <c r="E48" s="303"/>
      <c r="F48" s="303"/>
      <c r="G48" s="303"/>
      <c r="H48" s="303"/>
      <c r="I48" s="309"/>
      <c r="J48" s="303"/>
    </row>
    <row r="49" spans="1:10" ht="19.5">
      <c r="A49" s="300"/>
      <c r="B49" s="309"/>
      <c r="C49" s="303"/>
      <c r="D49" s="303"/>
      <c r="E49" s="303"/>
      <c r="F49" s="303"/>
      <c r="G49" s="303"/>
      <c r="H49" s="303"/>
      <c r="I49" s="309"/>
      <c r="J49" s="303"/>
    </row>
    <row r="50" spans="1:10" ht="19.5">
      <c r="A50" s="300"/>
      <c r="B50" s="309"/>
      <c r="C50" s="303"/>
      <c r="D50" s="303"/>
      <c r="E50" s="303"/>
      <c r="F50" s="303"/>
      <c r="G50" s="303"/>
      <c r="H50" s="303"/>
      <c r="I50" s="309"/>
      <c r="J50" s="303"/>
    </row>
    <row r="51" spans="1:10" ht="19.5">
      <c r="A51" s="300"/>
      <c r="B51" s="309"/>
      <c r="C51" s="303"/>
      <c r="D51" s="303"/>
      <c r="E51" s="303"/>
      <c r="F51" s="303"/>
      <c r="G51" s="303"/>
      <c r="H51" s="303"/>
      <c r="I51" s="309"/>
      <c r="J51" s="303"/>
    </row>
    <row r="52" spans="1:10" ht="19.5">
      <c r="A52" s="300"/>
      <c r="B52" s="309"/>
      <c r="C52" s="303"/>
      <c r="D52" s="303"/>
      <c r="E52" s="303"/>
      <c r="F52" s="303"/>
      <c r="G52" s="303"/>
      <c r="H52" s="303"/>
      <c r="I52" s="309"/>
      <c r="J52" s="303"/>
    </row>
    <row r="53" spans="1:10" ht="19.5">
      <c r="A53" s="300"/>
      <c r="B53" s="309"/>
      <c r="C53" s="303"/>
      <c r="D53" s="303"/>
      <c r="E53" s="303"/>
      <c r="F53" s="303"/>
      <c r="G53" s="303"/>
      <c r="H53" s="303"/>
      <c r="I53" s="309"/>
      <c r="J53" s="303"/>
    </row>
    <row r="54" spans="1:10" ht="19.5">
      <c r="A54" s="300"/>
      <c r="B54" s="309"/>
      <c r="C54" s="303"/>
      <c r="D54" s="303"/>
      <c r="E54" s="303"/>
      <c r="F54" s="303"/>
      <c r="G54" s="303"/>
      <c r="H54" s="303"/>
      <c r="I54" s="309"/>
      <c r="J54" s="303"/>
    </row>
    <row r="55" spans="1:10" ht="19.5">
      <c r="A55" s="300"/>
      <c r="B55" s="309"/>
      <c r="C55" s="303"/>
      <c r="D55" s="303"/>
      <c r="E55" s="303"/>
      <c r="F55" s="303"/>
      <c r="G55" s="303"/>
      <c r="H55" s="303"/>
      <c r="I55" s="309"/>
      <c r="J55" s="303"/>
    </row>
    <row r="56" spans="1:10" ht="19.5">
      <c r="A56" s="304"/>
      <c r="B56" s="304"/>
      <c r="C56" s="308"/>
      <c r="D56" s="311"/>
      <c r="E56" s="308"/>
      <c r="F56" s="304"/>
      <c r="G56" s="304"/>
      <c r="H56" s="304"/>
      <c r="I56" s="303"/>
      <c r="J56" s="312"/>
    </row>
    <row r="57" spans="1:10" ht="19.5">
      <c r="A57" s="304"/>
      <c r="B57" s="304"/>
      <c r="C57" s="308"/>
      <c r="D57" s="311"/>
      <c r="E57" s="308"/>
      <c r="F57" s="304"/>
      <c r="G57" s="304"/>
      <c r="H57" s="304"/>
      <c r="I57" s="303"/>
      <c r="J57" s="312"/>
    </row>
    <row r="58" spans="1:10" ht="19.5">
      <c r="A58" s="304"/>
      <c r="B58" s="294"/>
      <c r="C58" s="308"/>
      <c r="D58" s="313"/>
      <c r="E58" s="308"/>
      <c r="F58" s="304"/>
      <c r="G58" s="304"/>
      <c r="H58" s="304"/>
      <c r="I58" s="303"/>
      <c r="J58" s="312"/>
    </row>
    <row r="59" spans="1:10" ht="19.5">
      <c r="A59" s="304"/>
      <c r="B59" s="294"/>
      <c r="C59" s="308"/>
      <c r="D59" s="313"/>
      <c r="E59" s="308"/>
      <c r="F59" s="304"/>
      <c r="G59" s="304"/>
      <c r="H59" s="304"/>
      <c r="I59" s="303"/>
      <c r="J59" s="312"/>
    </row>
    <row r="60" spans="1:10" ht="19.5">
      <c r="A60" s="330"/>
      <c r="B60" s="331"/>
      <c r="C60" s="328"/>
      <c r="D60" s="332"/>
      <c r="E60" s="328"/>
      <c r="F60" s="330"/>
      <c r="G60" s="330"/>
      <c r="H60" s="330"/>
      <c r="I60" s="333"/>
      <c r="J60" s="334"/>
    </row>
    <row r="61" spans="1:10" ht="19.5">
      <c r="A61" s="304"/>
      <c r="B61" s="306"/>
      <c r="C61" s="308"/>
      <c r="D61" s="313"/>
      <c r="E61" s="308"/>
      <c r="F61" s="304"/>
      <c r="G61" s="304"/>
      <c r="H61" s="304"/>
      <c r="I61" s="303"/>
      <c r="J61" s="312"/>
    </row>
    <row r="62" spans="1:10" ht="19.5">
      <c r="A62" s="304"/>
      <c r="B62" s="306"/>
      <c r="C62" s="308"/>
      <c r="D62" s="313"/>
      <c r="E62" s="308"/>
      <c r="F62" s="304"/>
      <c r="G62" s="304"/>
      <c r="H62" s="304"/>
      <c r="I62" s="303"/>
      <c r="J62" s="312"/>
    </row>
    <row r="63" spans="1:10" ht="19.5">
      <c r="A63" s="304"/>
      <c r="B63" s="306"/>
      <c r="C63" s="308"/>
      <c r="D63" s="313"/>
      <c r="E63" s="308"/>
      <c r="F63" s="304"/>
      <c r="G63" s="304"/>
      <c r="H63" s="304"/>
      <c r="I63" s="303"/>
      <c r="J63" s="312"/>
    </row>
    <row r="64" spans="1:10" ht="19.5">
      <c r="A64" s="304"/>
      <c r="B64" s="306"/>
      <c r="C64" s="308"/>
      <c r="D64" s="313"/>
      <c r="E64" s="308"/>
      <c r="F64" s="304"/>
      <c r="G64" s="304"/>
      <c r="H64" s="304"/>
      <c r="I64" s="303"/>
      <c r="J64" s="312"/>
    </row>
    <row r="65" spans="1:10" ht="19.5">
      <c r="A65" s="304"/>
      <c r="B65" s="306"/>
      <c r="C65" s="308"/>
      <c r="D65" s="313"/>
      <c r="E65" s="308"/>
      <c r="F65" s="304"/>
      <c r="G65" s="304"/>
      <c r="H65" s="304"/>
      <c r="I65" s="303"/>
      <c r="J65" s="312"/>
    </row>
    <row r="66" spans="1:10" ht="19.5">
      <c r="A66" s="304"/>
      <c r="B66" s="306"/>
      <c r="C66" s="308"/>
      <c r="D66" s="313"/>
      <c r="E66" s="308"/>
      <c r="F66" s="304"/>
      <c r="G66" s="304"/>
      <c r="H66" s="304"/>
      <c r="I66" s="303"/>
      <c r="J66" s="312"/>
    </row>
    <row r="67" spans="1:10" ht="19.5">
      <c r="A67" s="304"/>
      <c r="B67" s="306"/>
      <c r="C67" s="308"/>
      <c r="D67" s="313"/>
      <c r="E67" s="308"/>
      <c r="F67" s="304"/>
      <c r="G67" s="304"/>
      <c r="H67" s="304"/>
      <c r="I67" s="303"/>
      <c r="J67" s="312"/>
    </row>
    <row r="68" spans="1:10" ht="19.5">
      <c r="A68" s="304"/>
      <c r="B68" s="306"/>
      <c r="C68" s="308"/>
      <c r="D68" s="313"/>
      <c r="E68" s="308"/>
      <c r="F68" s="304"/>
      <c r="G68" s="304"/>
      <c r="H68" s="304"/>
      <c r="I68" s="303"/>
      <c r="J68" s="312"/>
    </row>
    <row r="69" spans="1:10" ht="19.5">
      <c r="A69" s="304"/>
      <c r="B69" s="306"/>
      <c r="C69" s="308"/>
      <c r="D69" s="313"/>
      <c r="E69" s="308"/>
      <c r="F69" s="304"/>
      <c r="G69" s="304"/>
      <c r="H69" s="304"/>
      <c r="I69" s="303"/>
      <c r="J69" s="312"/>
    </row>
    <row r="70" spans="1:10" ht="19.5">
      <c r="A70" s="304"/>
      <c r="B70" s="306"/>
      <c r="C70" s="308"/>
      <c r="D70" s="313"/>
      <c r="E70" s="308"/>
      <c r="F70" s="304"/>
      <c r="G70" s="304"/>
      <c r="H70" s="304"/>
      <c r="I70" s="303"/>
      <c r="J70" s="312"/>
    </row>
    <row r="71" spans="1:10" ht="19.5">
      <c r="A71" s="304"/>
      <c r="B71" s="306"/>
      <c r="C71" s="308"/>
      <c r="D71" s="313"/>
      <c r="E71" s="308"/>
      <c r="F71" s="304"/>
      <c r="G71" s="304"/>
      <c r="H71" s="304"/>
      <c r="I71" s="303"/>
      <c r="J71" s="312"/>
    </row>
    <row r="72" spans="1:10" ht="19.5">
      <c r="A72" s="304"/>
      <c r="B72" s="306"/>
      <c r="C72" s="308"/>
      <c r="D72" s="313"/>
      <c r="E72" s="308"/>
      <c r="F72" s="304"/>
      <c r="G72" s="304"/>
      <c r="H72" s="304"/>
      <c r="I72" s="303"/>
      <c r="J72" s="312"/>
    </row>
    <row r="73" spans="1:10" ht="19.5">
      <c r="A73" s="304"/>
      <c r="B73" s="306"/>
      <c r="C73" s="308"/>
      <c r="D73" s="313"/>
      <c r="E73" s="308"/>
      <c r="F73" s="304"/>
      <c r="G73" s="304"/>
      <c r="H73" s="304"/>
      <c r="I73" s="303"/>
      <c r="J73" s="312"/>
    </row>
    <row r="74" spans="1:10" ht="19.5">
      <c r="A74" s="304"/>
      <c r="B74" s="306"/>
      <c r="C74" s="308"/>
      <c r="D74" s="313"/>
      <c r="E74" s="308"/>
      <c r="F74" s="304"/>
      <c r="G74" s="304"/>
      <c r="H74" s="304"/>
      <c r="I74" s="303"/>
      <c r="J74" s="312"/>
    </row>
    <row r="75" spans="1:10" ht="19.5">
      <c r="A75" s="304"/>
      <c r="B75" s="306"/>
      <c r="C75" s="308"/>
      <c r="D75" s="313"/>
      <c r="E75" s="308"/>
      <c r="F75" s="304"/>
      <c r="G75" s="304"/>
      <c r="H75" s="304"/>
      <c r="I75" s="303"/>
      <c r="J75" s="312"/>
    </row>
    <row r="76" spans="1:10" ht="19.5">
      <c r="A76" s="304"/>
      <c r="B76" s="306"/>
      <c r="C76" s="308"/>
      <c r="D76" s="313"/>
      <c r="E76" s="308"/>
      <c r="F76" s="304"/>
      <c r="G76" s="304"/>
      <c r="H76" s="304"/>
      <c r="I76" s="303"/>
      <c r="J76" s="312"/>
    </row>
    <row r="77" spans="1:10" ht="19.5">
      <c r="A77" s="304"/>
      <c r="B77" s="306"/>
      <c r="C77" s="308"/>
      <c r="D77" s="313"/>
      <c r="E77" s="308"/>
      <c r="F77" s="304"/>
      <c r="G77" s="304"/>
      <c r="H77" s="304"/>
      <c r="I77" s="303"/>
      <c r="J77" s="312"/>
    </row>
    <row r="78" spans="1:10" ht="19.5">
      <c r="A78" s="304"/>
      <c r="B78" s="306"/>
      <c r="C78" s="308"/>
      <c r="D78" s="313"/>
      <c r="E78" s="308"/>
      <c r="F78" s="304"/>
      <c r="G78" s="304"/>
      <c r="H78" s="304"/>
      <c r="I78" s="303"/>
      <c r="J78" s="312"/>
    </row>
    <row r="79" spans="1:10" ht="19.5">
      <c r="A79" s="304"/>
      <c r="B79" s="306"/>
      <c r="C79" s="308"/>
      <c r="D79" s="313"/>
      <c r="E79" s="308"/>
      <c r="F79" s="304"/>
      <c r="G79" s="304"/>
      <c r="H79" s="304"/>
      <c r="I79" s="303"/>
      <c r="J79" s="312"/>
    </row>
    <row r="80" spans="1:10" ht="19.5">
      <c r="A80" s="304"/>
      <c r="B80" s="306"/>
      <c r="C80" s="308"/>
      <c r="D80" s="313"/>
      <c r="E80" s="308"/>
      <c r="F80" s="304"/>
      <c r="G80" s="304"/>
      <c r="H80" s="304"/>
      <c r="I80" s="303"/>
      <c r="J80" s="312"/>
    </row>
    <row r="81" spans="1:10" ht="19.5">
      <c r="A81" s="304"/>
      <c r="B81" s="306"/>
      <c r="C81" s="308"/>
      <c r="D81" s="313"/>
      <c r="E81" s="308"/>
      <c r="F81" s="304"/>
      <c r="G81" s="304"/>
      <c r="H81" s="304"/>
      <c r="I81" s="303"/>
      <c r="J81" s="312"/>
    </row>
    <row r="82" spans="1:10" ht="19.5">
      <c r="A82" s="304"/>
      <c r="B82" s="306"/>
      <c r="C82" s="308"/>
      <c r="D82" s="313"/>
      <c r="E82" s="308"/>
      <c r="F82" s="304"/>
      <c r="G82" s="304"/>
      <c r="H82" s="304"/>
      <c r="I82" s="303"/>
      <c r="J82" s="312"/>
    </row>
    <row r="83" spans="1:10" ht="19.5">
      <c r="A83" s="304"/>
      <c r="B83" s="306"/>
      <c r="C83" s="308"/>
      <c r="D83" s="313"/>
      <c r="E83" s="308"/>
      <c r="F83" s="304"/>
      <c r="G83" s="304"/>
      <c r="H83" s="304"/>
      <c r="I83" s="303"/>
      <c r="J83" s="312"/>
    </row>
    <row r="84" spans="1:10" ht="19.5">
      <c r="A84" s="304"/>
      <c r="B84" s="306"/>
      <c r="C84" s="308"/>
      <c r="D84" s="313"/>
      <c r="E84" s="308"/>
      <c r="F84" s="304"/>
      <c r="G84" s="304"/>
      <c r="H84" s="304"/>
      <c r="I84" s="303"/>
      <c r="J84" s="312"/>
    </row>
    <row r="85" spans="1:10" ht="19.5">
      <c r="A85" s="304"/>
      <c r="B85" s="306"/>
      <c r="C85" s="308"/>
      <c r="D85" s="313"/>
      <c r="E85" s="308"/>
      <c r="F85" s="304"/>
      <c r="G85" s="304"/>
      <c r="H85" s="304"/>
      <c r="I85" s="303"/>
      <c r="J85" s="312"/>
    </row>
    <row r="86" spans="1:10" ht="19.5">
      <c r="A86" s="304"/>
      <c r="B86" s="306"/>
      <c r="C86" s="308"/>
      <c r="D86" s="313"/>
      <c r="E86" s="308"/>
      <c r="F86" s="304"/>
      <c r="G86" s="304"/>
      <c r="H86" s="304"/>
      <c r="I86" s="303"/>
      <c r="J86" s="312"/>
    </row>
    <row r="87" spans="1:10" ht="19.5">
      <c r="A87" s="304"/>
      <c r="B87" s="306"/>
      <c r="C87" s="308"/>
      <c r="D87" s="313"/>
      <c r="E87" s="308"/>
      <c r="F87" s="304"/>
      <c r="G87" s="304"/>
      <c r="H87" s="304"/>
      <c r="I87" s="303"/>
      <c r="J87" s="312"/>
    </row>
    <row r="88" spans="1:10" ht="19.5">
      <c r="A88" s="304"/>
      <c r="B88" s="304"/>
      <c r="C88" s="308"/>
      <c r="D88" s="311"/>
      <c r="E88" s="308"/>
      <c r="F88" s="304"/>
      <c r="G88" s="304"/>
      <c r="H88" s="304"/>
      <c r="I88" s="303"/>
      <c r="J88" s="312"/>
    </row>
    <row r="89" spans="1:10" ht="19.5">
      <c r="A89" s="304"/>
      <c r="B89" s="304"/>
      <c r="C89" s="303"/>
      <c r="D89" s="311"/>
      <c r="E89" s="303"/>
      <c r="F89" s="304"/>
      <c r="G89" s="304"/>
      <c r="H89" s="304"/>
      <c r="I89" s="303"/>
      <c r="J89" s="312"/>
    </row>
    <row r="90" spans="1:10" ht="19.5">
      <c r="A90" s="304"/>
      <c r="B90" s="304"/>
      <c r="C90" s="303"/>
      <c r="D90" s="311"/>
      <c r="E90" s="303"/>
      <c r="F90" s="304"/>
      <c r="G90" s="304"/>
      <c r="H90" s="304"/>
      <c r="I90" s="303"/>
      <c r="J90" s="312"/>
    </row>
    <row r="91" spans="1:10" ht="19.5">
      <c r="A91" s="304"/>
      <c r="B91" s="304"/>
      <c r="C91" s="303"/>
      <c r="D91" s="311"/>
      <c r="E91" s="303"/>
      <c r="F91" s="304"/>
      <c r="G91" s="304"/>
      <c r="H91" s="304"/>
      <c r="I91" s="303"/>
      <c r="J91" s="312"/>
    </row>
    <row r="92" spans="1:10" ht="19.5">
      <c r="A92" s="304"/>
      <c r="B92" s="304"/>
      <c r="C92" s="303"/>
      <c r="D92" s="311"/>
      <c r="E92" s="303"/>
      <c r="F92" s="304"/>
      <c r="G92" s="304"/>
      <c r="H92" s="304"/>
      <c r="I92" s="303"/>
      <c r="J92" s="312"/>
    </row>
    <row r="93" spans="1:10" ht="19.5">
      <c r="A93" s="304"/>
      <c r="B93" s="304"/>
      <c r="C93" s="303"/>
      <c r="D93" s="311"/>
      <c r="E93" s="303"/>
      <c r="F93" s="304"/>
      <c r="G93" s="304"/>
      <c r="H93" s="304"/>
      <c r="I93" s="303"/>
      <c r="J93" s="312"/>
    </row>
    <row r="94" spans="1:10" ht="19.5">
      <c r="A94" s="304"/>
      <c r="B94" s="304"/>
      <c r="C94" s="303"/>
      <c r="D94" s="311"/>
      <c r="E94" s="303"/>
      <c r="F94" s="304"/>
      <c r="G94" s="304"/>
      <c r="H94" s="304"/>
      <c r="I94" s="303"/>
      <c r="J94" s="312"/>
    </row>
    <row r="95" spans="1:10" ht="19.5">
      <c r="A95" s="304"/>
      <c r="B95" s="306"/>
      <c r="C95" s="308"/>
      <c r="D95" s="313"/>
      <c r="E95" s="308"/>
      <c r="F95" s="304"/>
      <c r="G95" s="304"/>
      <c r="H95" s="304"/>
      <c r="I95" s="303"/>
      <c r="J95" s="312"/>
    </row>
    <row r="96" spans="1:10" ht="19.5">
      <c r="A96" s="304"/>
      <c r="B96" s="306"/>
      <c r="C96" s="308"/>
      <c r="D96" s="313"/>
      <c r="E96" s="308"/>
      <c r="F96" s="304"/>
      <c r="G96" s="304"/>
      <c r="H96" s="304"/>
      <c r="I96" s="303"/>
      <c r="J96" s="312"/>
    </row>
    <row r="97" spans="1:10" ht="19.5">
      <c r="A97" s="304"/>
      <c r="B97" s="306"/>
      <c r="C97" s="308"/>
      <c r="D97" s="313"/>
      <c r="E97" s="308"/>
      <c r="F97" s="304"/>
      <c r="G97" s="304"/>
      <c r="H97" s="304"/>
      <c r="I97" s="303"/>
      <c r="J97" s="312"/>
    </row>
    <row r="98" spans="1:10" ht="19.5">
      <c r="A98" s="304"/>
      <c r="B98" s="306"/>
      <c r="C98" s="308"/>
      <c r="D98" s="313"/>
      <c r="E98" s="308"/>
      <c r="F98" s="304"/>
      <c r="G98" s="304"/>
      <c r="H98" s="304"/>
      <c r="I98" s="303"/>
      <c r="J98" s="312"/>
    </row>
    <row r="99" spans="1:10" ht="19.5">
      <c r="A99" s="304"/>
      <c r="B99" s="306"/>
      <c r="C99" s="308"/>
      <c r="D99" s="313"/>
      <c r="E99" s="308"/>
      <c r="F99" s="304"/>
      <c r="G99" s="304"/>
      <c r="H99" s="304"/>
      <c r="I99" s="303"/>
      <c r="J99" s="312"/>
    </row>
    <row r="100" spans="1:10" ht="19.5">
      <c r="A100" s="304"/>
      <c r="B100" s="306"/>
      <c r="C100" s="308"/>
      <c r="D100" s="313"/>
      <c r="E100" s="308"/>
      <c r="F100" s="304"/>
      <c r="G100" s="304"/>
      <c r="H100" s="304"/>
      <c r="I100" s="303"/>
      <c r="J100" s="312"/>
    </row>
    <row r="101" spans="1:10" ht="19.5">
      <c r="A101" s="304"/>
      <c r="B101" s="306"/>
      <c r="C101" s="308"/>
      <c r="D101" s="313"/>
      <c r="E101" s="308"/>
      <c r="F101" s="304"/>
      <c r="G101" s="304"/>
      <c r="H101" s="304"/>
      <c r="I101" s="303"/>
      <c r="J101" s="312"/>
    </row>
    <row r="102" spans="1:10" ht="19.5">
      <c r="A102" s="304"/>
      <c r="B102" s="306"/>
      <c r="C102" s="308"/>
      <c r="D102" s="313"/>
      <c r="E102" s="308"/>
      <c r="F102" s="304"/>
      <c r="G102" s="304"/>
      <c r="H102" s="304"/>
      <c r="I102" s="303"/>
      <c r="J102" s="312"/>
    </row>
    <row r="103" spans="1:10" ht="19.5">
      <c r="A103" s="304"/>
      <c r="B103" s="306"/>
      <c r="C103" s="308"/>
      <c r="D103" s="313"/>
      <c r="E103" s="308"/>
      <c r="F103" s="304"/>
      <c r="G103" s="304"/>
      <c r="H103" s="304"/>
      <c r="I103" s="303"/>
      <c r="J103" s="312"/>
    </row>
    <row r="104" spans="1:10" ht="19.5">
      <c r="A104" s="304"/>
      <c r="B104" s="306"/>
      <c r="C104" s="308"/>
      <c r="D104" s="313"/>
      <c r="E104" s="308"/>
      <c r="F104" s="304"/>
      <c r="G104" s="304"/>
      <c r="H104" s="304"/>
      <c r="I104" s="303"/>
      <c r="J104" s="312"/>
    </row>
    <row r="105" spans="1:10" ht="19.5">
      <c r="A105" s="304"/>
      <c r="B105" s="306"/>
      <c r="C105" s="308"/>
      <c r="D105" s="313"/>
      <c r="E105" s="308"/>
      <c r="F105" s="304"/>
      <c r="G105" s="304"/>
      <c r="H105" s="304"/>
      <c r="I105" s="303"/>
      <c r="J105" s="312"/>
    </row>
    <row r="106" spans="1:10" ht="19.5">
      <c r="A106" s="304"/>
      <c r="B106" s="306"/>
      <c r="C106" s="308"/>
      <c r="D106" s="313"/>
      <c r="E106" s="308"/>
      <c r="F106" s="304"/>
      <c r="G106" s="304"/>
      <c r="H106" s="304"/>
      <c r="I106" s="303"/>
      <c r="J106" s="312"/>
    </row>
    <row r="107" spans="1:10" ht="19.5">
      <c r="A107" s="304"/>
      <c r="B107" s="306"/>
      <c r="C107" s="308"/>
      <c r="D107" s="313"/>
      <c r="E107" s="308"/>
      <c r="F107" s="304"/>
      <c r="G107" s="304"/>
      <c r="H107" s="304"/>
      <c r="I107" s="303"/>
      <c r="J107" s="312"/>
    </row>
    <row r="108" spans="1:10" ht="19.5">
      <c r="A108" s="304"/>
      <c r="B108" s="306"/>
      <c r="C108" s="308"/>
      <c r="D108" s="313"/>
      <c r="E108" s="308"/>
      <c r="F108" s="304"/>
      <c r="G108" s="304"/>
      <c r="H108" s="304"/>
      <c r="I108" s="303"/>
      <c r="J108" s="312"/>
    </row>
    <row r="109" spans="1:10" ht="19.5">
      <c r="A109" s="304"/>
      <c r="B109" s="304"/>
      <c r="C109" s="303"/>
      <c r="D109" s="311"/>
      <c r="E109" s="303"/>
      <c r="F109" s="304"/>
      <c r="G109" s="304"/>
      <c r="H109" s="304"/>
      <c r="I109" s="303"/>
      <c r="J109" s="312"/>
    </row>
    <row r="110" spans="1:10" ht="19.5">
      <c r="A110" s="304"/>
      <c r="B110" s="304"/>
      <c r="C110" s="303"/>
      <c r="D110" s="311"/>
      <c r="E110" s="303"/>
      <c r="F110" s="304"/>
      <c r="G110" s="304"/>
      <c r="H110" s="304"/>
      <c r="I110" s="303"/>
      <c r="J110" s="312"/>
    </row>
    <row r="111" spans="1:10" ht="19.5">
      <c r="A111" s="318"/>
      <c r="B111" s="318"/>
      <c r="C111" s="318"/>
      <c r="D111" s="318"/>
      <c r="E111" s="318"/>
      <c r="F111" s="318"/>
      <c r="G111" s="318"/>
      <c r="H111" s="318"/>
      <c r="I111" s="294"/>
      <c r="J111" s="294"/>
    </row>
    <row r="112" spans="1:10">
      <c r="A112" s="294"/>
      <c r="B112" s="294"/>
      <c r="C112" s="294"/>
      <c r="D112" s="294"/>
      <c r="E112" s="294"/>
      <c r="F112" s="294"/>
      <c r="G112" s="294"/>
      <c r="H112" s="294"/>
      <c r="I112" s="294"/>
      <c r="J112" s="294"/>
    </row>
    <row r="113" spans="1:8">
      <c r="A113" s="294"/>
      <c r="B113" s="294"/>
      <c r="C113" s="294"/>
      <c r="D113" s="294"/>
      <c r="E113" s="294"/>
      <c r="F113" s="294"/>
      <c r="G113" s="294"/>
      <c r="H113" s="294"/>
    </row>
    <row r="114" spans="1:8" ht="19.5">
      <c r="A114" s="294"/>
      <c r="B114" s="294"/>
      <c r="C114" s="294"/>
      <c r="D114" s="294"/>
      <c r="E114" s="294"/>
      <c r="F114" s="294"/>
      <c r="G114" s="294"/>
      <c r="H114" s="319"/>
    </row>
    <row r="115" spans="1:8">
      <c r="A115" s="294"/>
      <c r="B115" s="294"/>
      <c r="C115" s="294"/>
      <c r="D115" s="294"/>
      <c r="E115" s="294"/>
      <c r="F115" s="294"/>
      <c r="G115" s="294"/>
      <c r="H115" s="294"/>
    </row>
    <row r="116" spans="1:8">
      <c r="A116" s="294"/>
      <c r="B116" s="294"/>
      <c r="C116" s="294"/>
      <c r="D116" s="294"/>
      <c r="E116" s="294"/>
      <c r="F116" s="294"/>
      <c r="G116" s="294"/>
      <c r="H116" s="294"/>
    </row>
    <row r="117" spans="1:8">
      <c r="A117" s="294"/>
      <c r="B117" s="294"/>
      <c r="C117" s="294"/>
      <c r="D117" s="294"/>
      <c r="E117" s="294"/>
      <c r="F117" s="294"/>
      <c r="G117" s="294"/>
      <c r="H117" s="294"/>
    </row>
    <row r="118" spans="1:8">
      <c r="A118" s="294"/>
      <c r="B118" s="294"/>
      <c r="C118" s="294"/>
      <c r="D118" s="294"/>
      <c r="E118" s="294"/>
      <c r="F118" s="294"/>
      <c r="G118" s="294"/>
      <c r="H118" s="294"/>
    </row>
    <row r="119" spans="1:8">
      <c r="A119" s="294"/>
      <c r="B119" s="294"/>
      <c r="C119" s="294"/>
      <c r="D119" s="294"/>
      <c r="E119" s="294"/>
      <c r="F119" s="294"/>
      <c r="G119" s="294"/>
      <c r="H119" s="294"/>
    </row>
    <row r="120" spans="1:8">
      <c r="A120" s="294"/>
      <c r="B120" s="294"/>
      <c r="C120" s="294"/>
      <c r="D120" s="294"/>
      <c r="E120" s="294"/>
      <c r="F120" s="294"/>
      <c r="G120" s="294"/>
      <c r="H120" s="294"/>
    </row>
    <row r="121" spans="1:8">
      <c r="A121" s="294"/>
      <c r="B121" s="294"/>
      <c r="C121" s="294"/>
      <c r="D121" s="294"/>
      <c r="E121" s="294"/>
      <c r="F121" s="294"/>
      <c r="G121" s="294"/>
      <c r="H121" s="294"/>
    </row>
    <row r="122" spans="1:8">
      <c r="A122" s="294"/>
      <c r="B122" s="294"/>
      <c r="C122" s="294"/>
      <c r="D122" s="294"/>
      <c r="E122" s="294"/>
      <c r="F122" s="294"/>
      <c r="G122" s="294"/>
      <c r="H122" s="294"/>
    </row>
    <row r="123" spans="1:8">
      <c r="A123" s="294"/>
      <c r="B123" s="294"/>
      <c r="C123" s="294"/>
      <c r="D123" s="294"/>
      <c r="E123" s="294"/>
      <c r="F123" s="294"/>
      <c r="G123" s="294"/>
      <c r="H123" s="294"/>
    </row>
    <row r="124" spans="1:8">
      <c r="A124" s="294"/>
      <c r="B124" s="294"/>
      <c r="C124" s="294"/>
      <c r="D124" s="294"/>
      <c r="E124" s="294"/>
      <c r="F124" s="294"/>
      <c r="G124" s="294"/>
      <c r="H124" s="294"/>
    </row>
    <row r="125" spans="1:8">
      <c r="A125" s="294"/>
      <c r="B125" s="294"/>
      <c r="C125" s="294"/>
      <c r="D125" s="294"/>
      <c r="E125" s="294"/>
      <c r="F125" s="294"/>
      <c r="G125" s="294"/>
      <c r="H125" s="294"/>
    </row>
  </sheetData>
  <mergeCells count="39">
    <mergeCell ref="M7:M8"/>
    <mergeCell ref="I7:I8"/>
    <mergeCell ref="A12:A13"/>
    <mergeCell ref="C12:C13"/>
    <mergeCell ref="D12:D13"/>
    <mergeCell ref="E12:E13"/>
    <mergeCell ref="G12:G13"/>
    <mergeCell ref="E11:G11"/>
    <mergeCell ref="I11:O11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Q11:Y11"/>
    <mergeCell ref="I12:K12"/>
    <mergeCell ref="L12:O12"/>
    <mergeCell ref="Q12:Q13"/>
    <mergeCell ref="S12:S13"/>
    <mergeCell ref="U12:U13"/>
    <mergeCell ref="W12:W13"/>
    <mergeCell ref="Y12:Y13"/>
    <mergeCell ref="A1:W1"/>
    <mergeCell ref="X1:Y1"/>
    <mergeCell ref="A2:W2"/>
    <mergeCell ref="X2:Y2"/>
    <mergeCell ref="A3:W3"/>
    <mergeCell ref="X3:Y3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3"/>
  <sheetViews>
    <sheetView rightToLeft="1" view="pageBreakPreview" zoomScaleNormal="100" zoomScaleSheetLayoutView="100" workbookViewId="0">
      <selection activeCell="I14" sqref="I14:I19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5703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9.140625" style="3" customWidth="1"/>
    <col min="14" max="14" width="0.5703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71" t="str">
        <f>Sheet1!L4</f>
        <v>صندوق سرمایه‌گذاری اختصاصی بازارگردانی خبرگان اهداف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</row>
    <row r="2" spans="1:21" ht="21">
      <c r="A2" s="371" t="s">
        <v>59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17"/>
      <c r="U2" s="126"/>
    </row>
    <row r="3" spans="1:21" ht="20.25" customHeight="1">
      <c r="A3" s="371" t="str">
        <f>Sheet1!L5</f>
        <v>برای دوره یک ماهه منتهی به 31 فروردین ماه 1401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21" s="21" customFormat="1" ht="46.5" customHeight="1">
      <c r="A4" s="407" t="s">
        <v>60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30"/>
      <c r="B6" s="238"/>
      <c r="C6" s="390" t="s">
        <v>15</v>
      </c>
      <c r="D6" s="390"/>
      <c r="E6" s="390"/>
      <c r="F6" s="390"/>
      <c r="G6" s="390"/>
      <c r="H6" s="390"/>
      <c r="I6" s="390"/>
      <c r="J6" s="237"/>
      <c r="K6" s="229" t="s">
        <v>117</v>
      </c>
      <c r="L6" s="239"/>
      <c r="M6" s="404" t="s">
        <v>11</v>
      </c>
      <c r="N6" s="404"/>
      <c r="O6" s="404"/>
      <c r="P6" s="238"/>
      <c r="Q6" s="390" t="s">
        <v>123</v>
      </c>
      <c r="R6" s="390"/>
      <c r="S6" s="390"/>
      <c r="T6" s="49"/>
      <c r="U6" s="103"/>
    </row>
    <row r="7" spans="1:21" ht="24" customHeight="1">
      <c r="A7" s="409" t="s">
        <v>12</v>
      </c>
      <c r="B7" s="240"/>
      <c r="C7" s="409" t="s">
        <v>13</v>
      </c>
      <c r="D7" s="237"/>
      <c r="E7" s="409" t="s">
        <v>14</v>
      </c>
      <c r="F7" s="237"/>
      <c r="G7" s="409" t="s">
        <v>41</v>
      </c>
      <c r="H7" s="237"/>
      <c r="I7" s="409" t="s">
        <v>42</v>
      </c>
      <c r="J7" s="408"/>
      <c r="K7" s="410" t="s">
        <v>6</v>
      </c>
      <c r="L7" s="240"/>
      <c r="M7" s="405" t="s">
        <v>43</v>
      </c>
      <c r="N7" s="231"/>
      <c r="O7" s="405" t="s">
        <v>44</v>
      </c>
      <c r="P7" s="238"/>
      <c r="Q7" s="403" t="s">
        <v>6</v>
      </c>
      <c r="R7" s="408"/>
      <c r="S7" s="399" t="s">
        <v>29</v>
      </c>
    </row>
    <row r="8" spans="1:21" ht="29.25" customHeight="1" thickBot="1">
      <c r="A8" s="402"/>
      <c r="B8" s="240"/>
      <c r="C8" s="402"/>
      <c r="D8" s="241"/>
      <c r="E8" s="402"/>
      <c r="F8" s="241"/>
      <c r="G8" s="402"/>
      <c r="H8" s="241"/>
      <c r="I8" s="402"/>
      <c r="J8" s="392"/>
      <c r="K8" s="394"/>
      <c r="L8" s="240"/>
      <c r="M8" s="404"/>
      <c r="N8" s="242"/>
      <c r="O8" s="404"/>
      <c r="P8" s="238"/>
      <c r="Q8" s="394"/>
      <c r="R8" s="408"/>
      <c r="S8" s="390"/>
    </row>
    <row r="9" spans="1:21" ht="15.75" customHeight="1">
      <c r="A9" s="168"/>
      <c r="B9" s="14"/>
      <c r="C9" s="168"/>
      <c r="D9" s="15"/>
      <c r="E9" s="168"/>
      <c r="F9" s="15"/>
      <c r="G9" s="168"/>
      <c r="H9" s="15"/>
      <c r="I9" s="168"/>
      <c r="J9" s="167"/>
      <c r="K9" s="234" t="s">
        <v>84</v>
      </c>
      <c r="L9" s="233"/>
      <c r="M9" s="234" t="s">
        <v>84</v>
      </c>
      <c r="N9" s="56"/>
      <c r="O9" s="234" t="s">
        <v>84</v>
      </c>
      <c r="P9" s="9"/>
      <c r="Q9" s="234" t="s">
        <v>84</v>
      </c>
      <c r="R9" s="163"/>
      <c r="S9" s="234" t="s">
        <v>86</v>
      </c>
    </row>
    <row r="10" spans="1:21" ht="32.25" customHeight="1">
      <c r="A10" s="152" t="s">
        <v>96</v>
      </c>
      <c r="B10" s="14"/>
      <c r="C10" s="55" t="s">
        <v>97</v>
      </c>
      <c r="D10" s="55"/>
      <c r="E10" s="55" t="s">
        <v>106</v>
      </c>
      <c r="F10" s="55"/>
      <c r="G10" s="55" t="s">
        <v>108</v>
      </c>
      <c r="H10" s="55"/>
      <c r="I10" s="243">
        <v>0.1</v>
      </c>
      <c r="J10" s="228"/>
      <c r="K10" s="358">
        <v>44897405890</v>
      </c>
      <c r="L10" s="358"/>
      <c r="M10" s="358">
        <v>146242274765</v>
      </c>
      <c r="N10" s="358"/>
      <c r="O10" s="358">
        <v>84928786454</v>
      </c>
      <c r="P10" s="358"/>
      <c r="Q10" s="358">
        <f>K10+M10-O10</f>
        <v>106210894201</v>
      </c>
      <c r="R10" s="227"/>
      <c r="S10" s="343">
        <f>Q10/' سهام'!$AA$2</f>
        <v>6.4160069294997377E-3</v>
      </c>
    </row>
    <row r="11" spans="1:21" ht="32.25" customHeight="1">
      <c r="A11" s="152" t="s">
        <v>121</v>
      </c>
      <c r="B11" s="14"/>
      <c r="C11" s="55" t="s">
        <v>98</v>
      </c>
      <c r="D11" s="55"/>
      <c r="E11" s="55" t="s">
        <v>106</v>
      </c>
      <c r="F11" s="55"/>
      <c r="G11" s="55" t="s">
        <v>109</v>
      </c>
      <c r="H11" s="55"/>
      <c r="I11" s="243">
        <v>0.1</v>
      </c>
      <c r="J11" s="228"/>
      <c r="K11" s="358">
        <v>2441925166</v>
      </c>
      <c r="L11" s="358"/>
      <c r="M11" s="358">
        <v>20620952</v>
      </c>
      <c r="N11" s="358"/>
      <c r="O11" s="358">
        <v>13974318</v>
      </c>
      <c r="P11" s="358"/>
      <c r="Q11" s="358">
        <f>K11+M11-O11</f>
        <v>2448571800</v>
      </c>
      <c r="R11" s="227"/>
      <c r="S11" s="359">
        <f>Q11/' سهام'!$AA$2</f>
        <v>1.4791376868032933E-4</v>
      </c>
    </row>
    <row r="12" spans="1:21" ht="32.25" customHeight="1">
      <c r="A12" s="152" t="s">
        <v>121</v>
      </c>
      <c r="B12" s="14"/>
      <c r="C12" s="55" t="s">
        <v>99</v>
      </c>
      <c r="D12" s="55"/>
      <c r="E12" s="55" t="s">
        <v>107</v>
      </c>
      <c r="F12" s="55"/>
      <c r="G12" s="55" t="s">
        <v>110</v>
      </c>
      <c r="H12" s="55"/>
      <c r="I12" s="243">
        <v>0</v>
      </c>
      <c r="J12" s="228"/>
      <c r="K12" s="358">
        <v>1750800</v>
      </c>
      <c r="L12" s="358"/>
      <c r="M12" s="358">
        <v>0</v>
      </c>
      <c r="N12" s="358"/>
      <c r="O12" s="358">
        <v>0</v>
      </c>
      <c r="P12" s="358"/>
      <c r="Q12" s="358">
        <f t="shared" ref="Q12:Q19" si="0">K12+M12-O12</f>
        <v>1750800</v>
      </c>
      <c r="R12" s="227"/>
      <c r="S12" s="360">
        <f>Q12/' سهام'!$AA$2</f>
        <v>1.0576264343382561E-7</v>
      </c>
    </row>
    <row r="13" spans="1:21" ht="32.25" customHeight="1">
      <c r="A13" s="152" t="s">
        <v>121</v>
      </c>
      <c r="B13" s="14"/>
      <c r="C13" s="55" t="s">
        <v>100</v>
      </c>
      <c r="D13" s="55"/>
      <c r="E13" s="55" t="s">
        <v>107</v>
      </c>
      <c r="F13" s="55"/>
      <c r="G13" s="55" t="s">
        <v>111</v>
      </c>
      <c r="H13" s="55"/>
      <c r="I13" s="243">
        <v>0</v>
      </c>
      <c r="J13" s="228"/>
      <c r="K13" s="358">
        <v>10554688</v>
      </c>
      <c r="L13" s="358"/>
      <c r="M13" s="358">
        <v>0</v>
      </c>
      <c r="N13" s="358"/>
      <c r="O13" s="358">
        <v>0</v>
      </c>
      <c r="P13" s="358"/>
      <c r="Q13" s="358">
        <f t="shared" si="0"/>
        <v>10554688</v>
      </c>
      <c r="R13" s="227"/>
      <c r="S13" s="364">
        <f>Q13/' سهام'!$AA$2</f>
        <v>6.3758950394064319E-7</v>
      </c>
    </row>
    <row r="14" spans="1:21" ht="32.25" customHeight="1">
      <c r="A14" s="152" t="s">
        <v>121</v>
      </c>
      <c r="B14" s="14"/>
      <c r="C14" s="55" t="s">
        <v>101</v>
      </c>
      <c r="D14" s="55"/>
      <c r="E14" s="55" t="s">
        <v>106</v>
      </c>
      <c r="F14" s="55"/>
      <c r="G14" s="55" t="s">
        <v>111</v>
      </c>
      <c r="H14" s="55"/>
      <c r="I14" s="243">
        <v>0.1</v>
      </c>
      <c r="J14" s="228"/>
      <c r="K14" s="358">
        <v>233575100034</v>
      </c>
      <c r="L14" s="358"/>
      <c r="M14" s="358">
        <v>1519983632681</v>
      </c>
      <c r="N14" s="358"/>
      <c r="O14" s="358">
        <v>92924425365</v>
      </c>
      <c r="P14" s="358"/>
      <c r="Q14" s="358">
        <f t="shared" si="0"/>
        <v>1660634307350</v>
      </c>
      <c r="R14" s="227"/>
      <c r="S14" s="290">
        <f>Q14/' سهام'!$AA$2</f>
        <v>0.10031589794507427</v>
      </c>
    </row>
    <row r="15" spans="1:21" ht="32.25" customHeight="1">
      <c r="A15" s="152" t="s">
        <v>121</v>
      </c>
      <c r="B15" s="14"/>
      <c r="C15" s="55" t="s">
        <v>102</v>
      </c>
      <c r="D15" s="55"/>
      <c r="E15" s="55" t="s">
        <v>106</v>
      </c>
      <c r="F15" s="55"/>
      <c r="G15" s="55" t="s">
        <v>111</v>
      </c>
      <c r="H15" s="55"/>
      <c r="I15" s="243">
        <v>0.1</v>
      </c>
      <c r="J15" s="228"/>
      <c r="K15" s="358">
        <v>7815217</v>
      </c>
      <c r="L15" s="358"/>
      <c r="M15" s="358">
        <v>66376</v>
      </c>
      <c r="N15" s="358"/>
      <c r="O15" s="358">
        <v>0</v>
      </c>
      <c r="P15" s="358"/>
      <c r="Q15" s="358">
        <f t="shared" si="0"/>
        <v>7881593</v>
      </c>
      <c r="R15" s="227"/>
      <c r="S15" s="364">
        <f>Q15/' سهام'!$AA$2</f>
        <v>4.7611269713818594E-7</v>
      </c>
    </row>
    <row r="16" spans="1:21" ht="32.25" customHeight="1">
      <c r="A16" s="152" t="s">
        <v>96</v>
      </c>
      <c r="B16" s="14"/>
      <c r="C16" s="55" t="s">
        <v>103</v>
      </c>
      <c r="D16" s="55"/>
      <c r="E16" s="55" t="s">
        <v>106</v>
      </c>
      <c r="F16" s="55"/>
      <c r="G16" s="55" t="s">
        <v>112</v>
      </c>
      <c r="H16" s="55"/>
      <c r="I16" s="243">
        <v>0.1</v>
      </c>
      <c r="J16" s="98"/>
      <c r="K16" s="358">
        <v>230992028795</v>
      </c>
      <c r="L16" s="358"/>
      <c r="M16" s="358">
        <v>71044191050</v>
      </c>
      <c r="N16" s="358"/>
      <c r="O16" s="358">
        <v>60328711369</v>
      </c>
      <c r="P16" s="358"/>
      <c r="Q16" s="358">
        <f t="shared" si="0"/>
        <v>241707508476</v>
      </c>
      <c r="R16" s="97"/>
      <c r="S16" s="343">
        <f>Q16/' سهام'!$AA$2</f>
        <v>1.4601110940270489E-2</v>
      </c>
    </row>
    <row r="17" spans="1:22" ht="32.25" customHeight="1">
      <c r="A17" s="152" t="s">
        <v>96</v>
      </c>
      <c r="B17" s="14"/>
      <c r="C17" s="55" t="s">
        <v>104</v>
      </c>
      <c r="D17" s="55"/>
      <c r="E17" s="55" t="s">
        <v>106</v>
      </c>
      <c r="F17" s="55"/>
      <c r="G17" s="55" t="s">
        <v>112</v>
      </c>
      <c r="H17" s="55"/>
      <c r="I17" s="243">
        <v>0.1</v>
      </c>
      <c r="J17" s="16"/>
      <c r="K17" s="358">
        <v>218656910229</v>
      </c>
      <c r="L17" s="358"/>
      <c r="M17" s="358">
        <v>117284075835</v>
      </c>
      <c r="N17" s="358"/>
      <c r="O17" s="358">
        <v>24625689416</v>
      </c>
      <c r="P17" s="358"/>
      <c r="Q17" s="358">
        <f t="shared" si="0"/>
        <v>311315296648</v>
      </c>
      <c r="R17" s="227"/>
      <c r="S17" s="290">
        <f>Q17/' سهام'!$AA$2</f>
        <v>1.8805990812701665E-2</v>
      </c>
      <c r="U17" s="81"/>
    </row>
    <row r="18" spans="1:22" ht="32.25" customHeight="1">
      <c r="A18" s="152" t="s">
        <v>96</v>
      </c>
      <c r="B18" s="14"/>
      <c r="C18" s="55" t="s">
        <v>105</v>
      </c>
      <c r="D18" s="55"/>
      <c r="E18" s="55" t="s">
        <v>106</v>
      </c>
      <c r="F18" s="55"/>
      <c r="G18" s="55" t="s">
        <v>112</v>
      </c>
      <c r="H18" s="55"/>
      <c r="I18" s="243">
        <v>0.1</v>
      </c>
      <c r="J18" s="159"/>
      <c r="K18" s="358">
        <v>3105817213</v>
      </c>
      <c r="L18" s="358"/>
      <c r="M18" s="358">
        <v>26341452</v>
      </c>
      <c r="N18" s="358"/>
      <c r="O18" s="358">
        <v>4323606</v>
      </c>
      <c r="P18" s="358"/>
      <c r="Q18" s="358">
        <f t="shared" si="0"/>
        <v>3127835059</v>
      </c>
      <c r="R18" s="227"/>
      <c r="S18" s="290">
        <f>Q18/' سهام'!$AA$2</f>
        <v>1.8894682663058939E-4</v>
      </c>
      <c r="U18" s="81"/>
    </row>
    <row r="19" spans="1:22" ht="32.25" customHeight="1">
      <c r="A19" s="152" t="s">
        <v>96</v>
      </c>
      <c r="B19" s="14"/>
      <c r="C19" s="297" t="s">
        <v>119</v>
      </c>
      <c r="D19" s="297"/>
      <c r="E19" s="297" t="s">
        <v>106</v>
      </c>
      <c r="F19" s="297"/>
      <c r="G19" s="297" t="s">
        <v>120</v>
      </c>
      <c r="H19" s="297"/>
      <c r="I19" s="243">
        <v>0.1</v>
      </c>
      <c r="J19" s="228"/>
      <c r="K19" s="358">
        <v>1131522533</v>
      </c>
      <c r="L19" s="358"/>
      <c r="M19" s="358">
        <v>9587511</v>
      </c>
      <c r="N19" s="358"/>
      <c r="O19" s="358">
        <v>2670365</v>
      </c>
      <c r="P19" s="358"/>
      <c r="Q19" s="358">
        <f t="shared" si="0"/>
        <v>1138439679</v>
      </c>
      <c r="R19" s="227"/>
      <c r="S19" s="364">
        <f>Q19/' سهام'!$AA$2</f>
        <v>6.8771070277013873E-5</v>
      </c>
      <c r="U19" s="81"/>
    </row>
    <row r="20" spans="1:22" ht="26.25" customHeight="1" thickBot="1">
      <c r="A20" s="14" t="s">
        <v>2</v>
      </c>
      <c r="B20" s="14"/>
      <c r="C20" s="14"/>
      <c r="D20" s="14"/>
      <c r="E20" s="14"/>
      <c r="F20" s="14"/>
      <c r="G20" s="14"/>
      <c r="H20" s="14"/>
      <c r="I20" s="14"/>
      <c r="J20" s="16"/>
      <c r="K20" s="73">
        <f>SUM(K10:K19)</f>
        <v>734820830565</v>
      </c>
      <c r="L20" s="358"/>
      <c r="M20" s="73">
        <f t="shared" ref="M20:S20" si="1">SUM(M10:M19)</f>
        <v>1854610790622</v>
      </c>
      <c r="N20" s="358"/>
      <c r="O20" s="73">
        <f t="shared" si="1"/>
        <v>262828580893</v>
      </c>
      <c r="P20" s="358"/>
      <c r="Q20" s="73">
        <f t="shared" si="1"/>
        <v>2326603040294</v>
      </c>
      <c r="R20" s="227"/>
      <c r="S20" s="321">
        <f t="shared" si="1"/>
        <v>0.14054585775797862</v>
      </c>
      <c r="U20" s="406"/>
      <c r="V20" s="406"/>
    </row>
    <row r="21" spans="1:22" ht="18.75" thickTop="1">
      <c r="A21" s="18"/>
      <c r="B21" s="18"/>
      <c r="C21" s="18"/>
      <c r="D21" s="18"/>
      <c r="E21" s="18"/>
      <c r="F21" s="18"/>
      <c r="G21" s="18"/>
      <c r="K21" s="302"/>
      <c r="L21" s="358"/>
      <c r="M21" s="147"/>
      <c r="N21" s="358"/>
      <c r="O21" s="147"/>
      <c r="P21" s="358"/>
      <c r="Q21" s="302"/>
      <c r="R21" s="227"/>
    </row>
    <row r="22" spans="1:22" ht="18">
      <c r="A22" s="18"/>
      <c r="B22" s="18"/>
      <c r="C22" s="18"/>
      <c r="D22" s="15"/>
      <c r="E22" s="140"/>
      <c r="F22" s="15"/>
      <c r="G22" s="140"/>
      <c r="K22" s="302"/>
      <c r="L22" s="358"/>
      <c r="M22" s="147"/>
      <c r="N22" s="358"/>
      <c r="O22" s="147"/>
      <c r="P22" s="358"/>
      <c r="Q22" s="123"/>
      <c r="R22" s="227"/>
    </row>
    <row r="23" spans="1:22" ht="18">
      <c r="A23" s="18"/>
      <c r="B23" s="18"/>
      <c r="C23" s="18"/>
      <c r="D23" s="15"/>
      <c r="E23" s="140"/>
      <c r="F23" s="15"/>
      <c r="G23" s="108"/>
      <c r="J23" s="78"/>
      <c r="K23" s="78"/>
      <c r="L23" s="358"/>
      <c r="M23" s="78"/>
      <c r="N23" s="78"/>
      <c r="O23" s="78"/>
      <c r="P23" s="358"/>
      <c r="Q23" s="78"/>
      <c r="R23" s="160"/>
    </row>
    <row r="24" spans="1:22" ht="18">
      <c r="A24" s="18"/>
      <c r="B24" s="18"/>
      <c r="C24" s="18"/>
      <c r="I24" s="14"/>
      <c r="K24" s="81"/>
      <c r="L24" s="358"/>
      <c r="M24" s="81"/>
      <c r="N24" s="81"/>
      <c r="O24" s="81"/>
      <c r="P24" s="81"/>
      <c r="Q24" s="81"/>
    </row>
    <row r="25" spans="1:22">
      <c r="K25" s="78"/>
      <c r="Q25" s="81"/>
    </row>
    <row r="26" spans="1:22">
      <c r="Q26" s="147"/>
    </row>
    <row r="33" spans="1:1">
      <c r="A33" s="127"/>
    </row>
  </sheetData>
  <mergeCells count="20">
    <mergeCell ref="O7:O8"/>
    <mergeCell ref="E7:E8"/>
    <mergeCell ref="G7:G8"/>
    <mergeCell ref="I7:I8"/>
    <mergeCell ref="C6:I6"/>
    <mergeCell ref="M6:O6"/>
    <mergeCell ref="M7:M8"/>
    <mergeCell ref="U20:V20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scale="78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1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3" bestFit="1" customWidth="1"/>
    <col min="14" max="14" width="0.42578125" style="27" customWidth="1"/>
    <col min="15" max="15" width="13" style="83" customWidth="1"/>
    <col min="16" max="16" width="0.5703125" style="83" customWidth="1"/>
    <col min="17" max="17" width="15.42578125" style="83" bestFit="1" customWidth="1"/>
    <col min="18" max="18" width="0.28515625" style="27" customWidth="1"/>
    <col min="19" max="19" width="13.42578125" style="83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13" t="str">
        <f>' سهام'!A1:Y1</f>
        <v>صندوق سرمایه‌گذاری اختصاصی بازارگردانی خبرگان اهداف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</row>
    <row r="2" spans="1:22" ht="21">
      <c r="A2" s="413" t="s">
        <v>65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</row>
    <row r="3" spans="1:22" ht="21">
      <c r="A3" s="413" t="str">
        <f>' سهام'!A3:Y3</f>
        <v>برای دوره یک ماهه منتهی به 31 فروردین ماه 1401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2" ht="44.25" customHeight="1">
      <c r="A4" s="414" t="s">
        <v>75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28"/>
      <c r="U4" s="28"/>
      <c r="V4" s="28"/>
    </row>
    <row r="5" spans="1:22" ht="34.5" customHeight="1" thickBot="1">
      <c r="A5" s="99"/>
      <c r="B5" s="3"/>
      <c r="C5" s="404" t="s">
        <v>53</v>
      </c>
      <c r="D5" s="404"/>
      <c r="E5" s="404"/>
      <c r="F5" s="404"/>
      <c r="G5" s="404"/>
      <c r="H5" s="52"/>
      <c r="I5" s="412" t="s">
        <v>80</v>
      </c>
      <c r="J5" s="412"/>
      <c r="K5" s="412"/>
      <c r="L5" s="412"/>
      <c r="M5" s="412"/>
      <c r="N5" s="53"/>
      <c r="O5" s="412" t="s">
        <v>81</v>
      </c>
      <c r="P5" s="412"/>
      <c r="Q5" s="412"/>
      <c r="R5" s="412"/>
      <c r="S5" s="412"/>
      <c r="T5" s="2"/>
      <c r="U5" s="2"/>
      <c r="V5" s="2"/>
    </row>
    <row r="6" spans="1:22" ht="65.25" customHeight="1" thickBot="1">
      <c r="A6" s="100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2" t="s">
        <v>51</v>
      </c>
      <c r="N6" s="49"/>
      <c r="O6" s="82" t="s">
        <v>49</v>
      </c>
      <c r="P6" s="87"/>
      <c r="Q6" s="82" t="s">
        <v>50</v>
      </c>
      <c r="R6" s="64"/>
      <c r="S6" s="82" t="s">
        <v>51</v>
      </c>
      <c r="T6" s="37"/>
      <c r="U6" s="37"/>
      <c r="V6" s="37"/>
    </row>
    <row r="7" spans="1:22" ht="26.25" customHeight="1">
      <c r="A7" s="96"/>
      <c r="B7" s="36"/>
      <c r="C7" s="55"/>
      <c r="D7" s="55"/>
      <c r="E7" s="55"/>
      <c r="F7" s="55"/>
      <c r="G7" s="55"/>
      <c r="H7" s="55"/>
      <c r="I7" s="107"/>
      <c r="J7" s="107">
        <v>0</v>
      </c>
      <c r="K7" s="107"/>
      <c r="L7" s="107">
        <v>0</v>
      </c>
      <c r="M7" s="107"/>
      <c r="N7" s="55"/>
      <c r="O7" s="55"/>
      <c r="P7" s="55"/>
      <c r="Q7" s="107"/>
      <c r="R7" s="55"/>
      <c r="S7" s="55"/>
      <c r="T7" s="37"/>
      <c r="U7" s="37"/>
      <c r="V7" s="37"/>
    </row>
    <row r="8" spans="1:22" ht="26.25" customHeight="1">
      <c r="A8" s="96"/>
      <c r="B8" s="36"/>
      <c r="C8" s="55"/>
      <c r="D8" s="55"/>
      <c r="E8" s="55"/>
      <c r="F8" s="55"/>
      <c r="G8" s="55"/>
      <c r="H8" s="55"/>
      <c r="I8" s="107"/>
      <c r="J8" s="107">
        <v>0</v>
      </c>
      <c r="K8" s="107"/>
      <c r="L8" s="107">
        <v>0</v>
      </c>
      <c r="M8" s="107"/>
      <c r="N8" s="55"/>
      <c r="O8" s="55"/>
      <c r="P8" s="55"/>
      <c r="Q8" s="107"/>
      <c r="R8" s="55"/>
      <c r="S8" s="55"/>
      <c r="T8" s="37"/>
      <c r="U8" s="37"/>
      <c r="V8" s="37"/>
    </row>
    <row r="9" spans="1:22" ht="26.25" customHeight="1">
      <c r="A9" s="96"/>
      <c r="B9" s="36"/>
      <c r="C9" s="55"/>
      <c r="D9" s="55"/>
      <c r="E9" s="55"/>
      <c r="F9" s="55"/>
      <c r="G9" s="55"/>
      <c r="H9" s="55"/>
      <c r="I9" s="107"/>
      <c r="J9" s="107">
        <v>0</v>
      </c>
      <c r="K9" s="107"/>
      <c r="L9" s="107">
        <v>0</v>
      </c>
      <c r="M9" s="107"/>
      <c r="N9" s="55"/>
      <c r="O9" s="55"/>
      <c r="P9" s="55"/>
      <c r="Q9" s="107"/>
      <c r="R9" s="55"/>
      <c r="S9" s="55"/>
      <c r="T9" s="37"/>
      <c r="U9" s="37"/>
      <c r="V9" s="128"/>
    </row>
    <row r="10" spans="1:22" ht="28.5" customHeight="1">
      <c r="A10" s="96"/>
      <c r="B10" s="36"/>
      <c r="C10" s="55"/>
      <c r="D10" s="55"/>
      <c r="E10" s="55"/>
      <c r="F10" s="55"/>
      <c r="G10" s="55"/>
      <c r="H10" s="55"/>
      <c r="I10" s="107"/>
      <c r="J10" s="107">
        <v>0</v>
      </c>
      <c r="K10" s="107"/>
      <c r="L10" s="107">
        <v>0</v>
      </c>
      <c r="M10" s="107"/>
      <c r="N10" s="55"/>
      <c r="O10" s="55"/>
      <c r="P10" s="55"/>
      <c r="Q10" s="107"/>
      <c r="R10" s="55"/>
      <c r="S10" s="55"/>
      <c r="T10" s="37"/>
      <c r="U10" s="37"/>
      <c r="V10" s="128"/>
    </row>
    <row r="11" spans="1:22" ht="24.75" customHeight="1" thickBot="1">
      <c r="A11" s="134" t="s">
        <v>2</v>
      </c>
      <c r="I11" s="141">
        <f>SUM(I7:I9)</f>
        <v>0</v>
      </c>
      <c r="J11" s="90">
        <f>SUM(J7:J9)</f>
        <v>0</v>
      </c>
      <c r="K11" s="141">
        <f>SUM(K7:K10)</f>
        <v>0</v>
      </c>
      <c r="L11" s="90">
        <f>SUM(L7:L9)</f>
        <v>0</v>
      </c>
      <c r="M11" s="141">
        <f>SUM(M7:M10)</f>
        <v>0</v>
      </c>
      <c r="N11" s="55">
        <f>SUM(N7:N9)</f>
        <v>0</v>
      </c>
      <c r="O11" s="73">
        <f>SUM(O7:O10)</f>
        <v>0</v>
      </c>
      <c r="P11" s="55">
        <f>SUM(P7:P9)</f>
        <v>0</v>
      </c>
      <c r="Q11" s="73">
        <f>SUM(Q7:Q10)</f>
        <v>0</v>
      </c>
      <c r="R11" s="55">
        <f>SUM(R7:R9)</f>
        <v>0</v>
      </c>
      <c r="S11" s="73">
        <f>SUM(S7:S10)</f>
        <v>0</v>
      </c>
    </row>
    <row r="12" spans="1:22" ht="19.5" thickTop="1">
      <c r="A12" s="96"/>
      <c r="O12" s="84"/>
    </row>
    <row r="14" spans="1:22">
      <c r="Q14" s="147"/>
      <c r="S14" s="122"/>
      <c r="U14" s="123"/>
    </row>
    <row r="15" spans="1:22">
      <c r="S15" s="122"/>
      <c r="U15" s="37"/>
    </row>
    <row r="16" spans="1:22">
      <c r="O16" s="131"/>
      <c r="Q16" s="122"/>
      <c r="U16" s="37"/>
    </row>
    <row r="17" spans="13:21" ht="14.25" customHeight="1">
      <c r="M17" s="411"/>
      <c r="N17" s="411"/>
      <c r="O17" s="411"/>
      <c r="U17" s="129"/>
    </row>
    <row r="18" spans="13:21">
      <c r="O18" s="122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R22"/>
  <sheetViews>
    <sheetView rightToLeft="1" view="pageBreakPreview" zoomScaleNormal="100" zoomScaleSheetLayoutView="100" workbookViewId="0">
      <selection activeCell="I19" sqref="I19"/>
    </sheetView>
  </sheetViews>
  <sheetFormatPr defaultRowHeight="15"/>
  <cols>
    <col min="1" max="1" width="21.140625" style="162" customWidth="1"/>
    <col min="2" max="2" width="0.5703125" customWidth="1"/>
    <col min="3" max="3" width="8.140625" customWidth="1"/>
    <col min="4" max="4" width="0.5703125" customWidth="1"/>
    <col min="5" max="5" width="15.7109375" customWidth="1"/>
    <col min="6" max="6" width="0.7109375" customWidth="1"/>
    <col min="7" max="7" width="13.28515625" customWidth="1"/>
    <col min="8" max="8" width="0.85546875" customWidth="1"/>
    <col min="9" max="9" width="18.85546875" customWidth="1"/>
    <col min="10" max="10" width="0.7109375" customWidth="1"/>
    <col min="11" max="11" width="18.28515625" customWidth="1"/>
    <col min="12" max="12" width="0.7109375" customWidth="1"/>
    <col min="13" max="13" width="8.7109375" customWidth="1"/>
    <col min="14" max="14" width="0.7109375" customWidth="1"/>
    <col min="15" max="15" width="18" customWidth="1"/>
    <col min="17" max="18" width="11.140625" bestFit="1" customWidth="1"/>
  </cols>
  <sheetData>
    <row r="1" spans="1:18" ht="21">
      <c r="A1" s="419" t="str">
        <f>Sheet1!L4</f>
        <v>صندوق سرمایه‌گذاری اختصاصی بازارگردانی خبرگان اهداف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18" ht="21">
      <c r="A2" s="419" t="s">
        <v>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</row>
    <row r="3" spans="1:18" ht="21">
      <c r="A3" s="419" t="str">
        <f>Sheet1!L5</f>
        <v>برای دوره یک ماهه منتهی به 31 فروردین ماه 1401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</row>
    <row r="4" spans="1:18" ht="8.25" customHeight="1">
      <c r="A4" s="16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Q4" s="135"/>
    </row>
    <row r="5" spans="1:18" ht="21">
      <c r="A5" s="415" t="s">
        <v>113</v>
      </c>
      <c r="B5" s="415"/>
      <c r="C5" s="415"/>
      <c r="D5" s="415"/>
      <c r="E5" s="415"/>
      <c r="F5" s="26"/>
    </row>
    <row r="6" spans="1:18" ht="20.25" thickBot="1">
      <c r="A6" s="154"/>
      <c r="B6" s="416"/>
      <c r="C6" s="416"/>
      <c r="D6" s="38"/>
      <c r="E6" s="417" t="s">
        <v>124</v>
      </c>
      <c r="F6" s="412"/>
      <c r="G6" s="412"/>
      <c r="H6" s="418"/>
      <c r="I6" s="412"/>
      <c r="J6" s="9"/>
      <c r="K6" s="412" t="s">
        <v>125</v>
      </c>
      <c r="L6" s="412"/>
      <c r="M6" s="412"/>
      <c r="N6" s="412"/>
      <c r="O6" s="412"/>
    </row>
    <row r="7" spans="1:18" ht="54.75" thickBot="1">
      <c r="A7" s="34" t="s">
        <v>45</v>
      </c>
      <c r="B7" s="40"/>
      <c r="C7" s="39" t="s">
        <v>42</v>
      </c>
      <c r="D7" s="133"/>
      <c r="E7" s="39" t="s">
        <v>66</v>
      </c>
      <c r="F7" s="104"/>
      <c r="G7" s="39" t="s">
        <v>50</v>
      </c>
      <c r="H7" s="265"/>
      <c r="I7" s="39" t="s">
        <v>54</v>
      </c>
      <c r="J7" s="9"/>
      <c r="K7" s="39" t="s">
        <v>66</v>
      </c>
      <c r="L7" s="104"/>
      <c r="M7" s="39" t="s">
        <v>50</v>
      </c>
      <c r="N7" s="104"/>
      <c r="O7" s="39" t="s">
        <v>54</v>
      </c>
      <c r="Q7" s="147"/>
    </row>
    <row r="8" spans="1:18" s="258" customFormat="1" ht="13.5" customHeight="1">
      <c r="A8" s="177"/>
      <c r="B8" s="104"/>
      <c r="C8" s="104"/>
      <c r="D8" s="104"/>
      <c r="E8" s="104" t="s">
        <v>84</v>
      </c>
      <c r="F8" s="104"/>
      <c r="G8" s="104" t="s">
        <v>84</v>
      </c>
      <c r="H8" s="104"/>
      <c r="I8" s="104" t="s">
        <v>84</v>
      </c>
      <c r="J8" s="56"/>
      <c r="K8" s="104" t="s">
        <v>84</v>
      </c>
      <c r="L8" s="104"/>
      <c r="M8" s="104" t="s">
        <v>84</v>
      </c>
      <c r="N8" s="104"/>
      <c r="O8" s="104" t="s">
        <v>84</v>
      </c>
      <c r="Q8" s="148"/>
    </row>
    <row r="9" spans="1:18" s="247" customFormat="1" ht="18.75">
      <c r="A9" s="351" t="s">
        <v>96</v>
      </c>
      <c r="B9" s="212"/>
      <c r="C9" s="214">
        <v>0.1</v>
      </c>
      <c r="D9" s="212"/>
      <c r="E9" s="90">
        <v>346311321</v>
      </c>
      <c r="F9" s="90"/>
      <c r="G9" s="262">
        <v>0</v>
      </c>
      <c r="H9" s="90"/>
      <c r="I9" s="90">
        <f t="shared" ref="I9:I16" si="0">E9+G9</f>
        <v>346311321</v>
      </c>
      <c r="J9" s="90"/>
      <c r="K9" s="90">
        <v>12868487487</v>
      </c>
      <c r="L9" s="90"/>
      <c r="M9" s="262">
        <v>0</v>
      </c>
      <c r="N9" s="90"/>
      <c r="O9" s="90">
        <f t="shared" ref="O9:O16" si="1">K9+M9</f>
        <v>12868487487</v>
      </c>
    </row>
    <row r="10" spans="1:18" s="247" customFormat="1" ht="32.25" customHeight="1">
      <c r="A10" s="351" t="s">
        <v>121</v>
      </c>
      <c r="B10" s="213"/>
      <c r="C10" s="214">
        <v>0.1</v>
      </c>
      <c r="D10" s="212"/>
      <c r="E10" s="90">
        <v>20620952</v>
      </c>
      <c r="F10" s="90"/>
      <c r="G10" s="262">
        <v>0</v>
      </c>
      <c r="H10" s="90"/>
      <c r="I10" s="90">
        <f t="shared" si="0"/>
        <v>20620952</v>
      </c>
      <c r="J10" s="90"/>
      <c r="K10" s="90">
        <v>375902350</v>
      </c>
      <c r="L10" s="90"/>
      <c r="M10" s="262">
        <v>0</v>
      </c>
      <c r="N10" s="90"/>
      <c r="O10" s="90">
        <f t="shared" si="1"/>
        <v>375902350</v>
      </c>
      <c r="Q10" s="147"/>
    </row>
    <row r="11" spans="1:18" s="247" customFormat="1" ht="32.25" customHeight="1">
      <c r="A11" s="351" t="s">
        <v>121</v>
      </c>
      <c r="B11" s="213"/>
      <c r="C11" s="214">
        <v>0.1</v>
      </c>
      <c r="D11" s="212"/>
      <c r="E11" s="90">
        <v>1983788521</v>
      </c>
      <c r="F11" s="90"/>
      <c r="G11" s="262">
        <v>0</v>
      </c>
      <c r="H11" s="90"/>
      <c r="I11" s="90">
        <f t="shared" si="0"/>
        <v>1983788521</v>
      </c>
      <c r="J11" s="90"/>
      <c r="K11" s="90">
        <v>5233611620</v>
      </c>
      <c r="L11" s="90"/>
      <c r="M11" s="262">
        <v>0</v>
      </c>
      <c r="N11" s="90"/>
      <c r="O11" s="90">
        <f t="shared" si="1"/>
        <v>5233611620</v>
      </c>
      <c r="Q11" s="147"/>
    </row>
    <row r="12" spans="1:18" s="247" customFormat="1" ht="32.25" customHeight="1">
      <c r="A12" s="351" t="s">
        <v>121</v>
      </c>
      <c r="B12" s="213"/>
      <c r="C12" s="214">
        <v>0.1</v>
      </c>
      <c r="D12" s="212"/>
      <c r="E12" s="90">
        <v>66376</v>
      </c>
      <c r="F12" s="90"/>
      <c r="G12" s="262">
        <v>0</v>
      </c>
      <c r="H12" s="90"/>
      <c r="I12" s="90">
        <f t="shared" si="0"/>
        <v>66376</v>
      </c>
      <c r="J12" s="90"/>
      <c r="K12" s="90">
        <v>37612423</v>
      </c>
      <c r="L12" s="90"/>
      <c r="M12" s="262">
        <v>0</v>
      </c>
      <c r="N12" s="90"/>
      <c r="O12" s="90">
        <f t="shared" si="1"/>
        <v>37612423</v>
      </c>
      <c r="Q12" s="147"/>
    </row>
    <row r="13" spans="1:18" s="247" customFormat="1" ht="32.25" customHeight="1">
      <c r="A13" s="351" t="s">
        <v>96</v>
      </c>
      <c r="B13" s="213"/>
      <c r="C13" s="214">
        <v>0.1</v>
      </c>
      <c r="D13" s="212"/>
      <c r="E13" s="90">
        <v>1912385542</v>
      </c>
      <c r="F13" s="262"/>
      <c r="G13" s="262">
        <v>0</v>
      </c>
      <c r="H13" s="262"/>
      <c r="I13" s="90">
        <f t="shared" si="0"/>
        <v>1912385542</v>
      </c>
      <c r="J13" s="90"/>
      <c r="K13" s="90">
        <v>5182036113</v>
      </c>
      <c r="L13" s="90"/>
      <c r="M13" s="262">
        <v>0</v>
      </c>
      <c r="N13" s="90"/>
      <c r="O13" s="90">
        <f t="shared" si="1"/>
        <v>5182036113</v>
      </c>
      <c r="Q13" s="147"/>
    </row>
    <row r="14" spans="1:18" s="247" customFormat="1" ht="32.25" customHeight="1">
      <c r="A14" s="351" t="s">
        <v>96</v>
      </c>
      <c r="B14" s="213"/>
      <c r="C14" s="214">
        <v>0.1</v>
      </c>
      <c r="D14" s="212"/>
      <c r="E14" s="90">
        <v>1674186926</v>
      </c>
      <c r="F14" s="90"/>
      <c r="G14" s="262">
        <v>0</v>
      </c>
      <c r="H14" s="90"/>
      <c r="I14" s="90">
        <f t="shared" si="0"/>
        <v>1674186926</v>
      </c>
      <c r="J14" s="90"/>
      <c r="K14" s="90">
        <v>7662092543</v>
      </c>
      <c r="L14" s="90"/>
      <c r="M14" s="262">
        <v>0</v>
      </c>
      <c r="N14" s="90"/>
      <c r="O14" s="90">
        <f t="shared" si="1"/>
        <v>7662092543</v>
      </c>
      <c r="Q14" s="147"/>
    </row>
    <row r="15" spans="1:18" s="247" customFormat="1" ht="18.75">
      <c r="A15" s="351" t="s">
        <v>96</v>
      </c>
      <c r="B15" s="92"/>
      <c r="C15" s="210">
        <v>0.1</v>
      </c>
      <c r="D15" s="92"/>
      <c r="E15" s="90">
        <v>26341452</v>
      </c>
      <c r="F15" s="90"/>
      <c r="G15" s="262">
        <v>0</v>
      </c>
      <c r="H15" s="90"/>
      <c r="I15" s="90">
        <f t="shared" si="0"/>
        <v>26341452</v>
      </c>
      <c r="J15" s="90"/>
      <c r="K15" s="90">
        <v>245893742</v>
      </c>
      <c r="L15" s="90"/>
      <c r="M15" s="262">
        <v>0</v>
      </c>
      <c r="N15" s="90"/>
      <c r="O15" s="90">
        <f t="shared" si="1"/>
        <v>245893742</v>
      </c>
      <c r="R15" s="147"/>
    </row>
    <row r="16" spans="1:18" s="294" customFormat="1" ht="18.75">
      <c r="A16" s="351" t="s">
        <v>96</v>
      </c>
      <c r="B16" s="92"/>
      <c r="C16" s="210">
        <v>0.1</v>
      </c>
      <c r="D16" s="92"/>
      <c r="E16" s="90">
        <v>9587511</v>
      </c>
      <c r="F16" s="90"/>
      <c r="G16" s="262">
        <v>0</v>
      </c>
      <c r="H16" s="90"/>
      <c r="I16" s="90">
        <f t="shared" si="0"/>
        <v>9587511</v>
      </c>
      <c r="J16" s="90"/>
      <c r="K16" s="90">
        <v>40371486</v>
      </c>
      <c r="L16" s="90"/>
      <c r="M16" s="262">
        <v>0</v>
      </c>
      <c r="N16" s="90"/>
      <c r="O16" s="90">
        <f t="shared" si="1"/>
        <v>40371486</v>
      </c>
      <c r="R16" s="302"/>
    </row>
    <row r="17" spans="1:15" ht="27" customHeight="1" thickBot="1">
      <c r="A17" s="173" t="s">
        <v>2</v>
      </c>
      <c r="B17" s="9"/>
      <c r="C17" s="56"/>
      <c r="D17" s="56"/>
      <c r="E17" s="91">
        <f>SUM(E9:E16)</f>
        <v>5973288601</v>
      </c>
      <c r="F17" s="90"/>
      <c r="G17" s="362">
        <f t="shared" ref="G17:O17" si="2">SUM(G9:G16)</f>
        <v>0</v>
      </c>
      <c r="H17" s="90"/>
      <c r="I17" s="299">
        <f t="shared" si="2"/>
        <v>5973288601</v>
      </c>
      <c r="J17" s="90"/>
      <c r="K17" s="299">
        <f t="shared" si="2"/>
        <v>31646007764</v>
      </c>
      <c r="L17" s="90"/>
      <c r="M17" s="362">
        <f t="shared" si="2"/>
        <v>0</v>
      </c>
      <c r="N17" s="90"/>
      <c r="O17" s="299">
        <f t="shared" si="2"/>
        <v>31646007764</v>
      </c>
    </row>
    <row r="18" spans="1:15" ht="19.5" thickTop="1">
      <c r="E18" s="278"/>
      <c r="F18" s="90"/>
      <c r="G18" s="146"/>
      <c r="H18" s="90"/>
      <c r="J18" s="90"/>
      <c r="K18" s="278"/>
      <c r="L18" s="90"/>
      <c r="N18" s="90"/>
    </row>
    <row r="19" spans="1:15" ht="18.75">
      <c r="E19" s="278"/>
      <c r="F19" s="90"/>
      <c r="G19" s="65"/>
      <c r="J19" s="90"/>
      <c r="K19" s="278"/>
      <c r="L19" s="90"/>
      <c r="N19" s="90"/>
    </row>
    <row r="20" spans="1:15" ht="18.75">
      <c r="E20" s="146"/>
      <c r="F20" s="90"/>
      <c r="I20" s="65"/>
      <c r="K20" s="65"/>
      <c r="L20" s="90"/>
      <c r="N20" s="90"/>
      <c r="O20" s="65"/>
    </row>
    <row r="21" spans="1:15" ht="18.75">
      <c r="E21" s="65"/>
      <c r="F21" s="90"/>
      <c r="G21" s="65"/>
      <c r="H21" s="65"/>
      <c r="I21" s="65"/>
      <c r="J21" s="65"/>
      <c r="K21" s="65"/>
      <c r="L21" s="90"/>
      <c r="N21" s="90"/>
      <c r="O21" s="146"/>
    </row>
    <row r="22" spans="1:15" ht="18.75">
      <c r="F22" s="90"/>
      <c r="N22" s="90"/>
      <c r="O22" s="146"/>
    </row>
  </sheetData>
  <mergeCells count="7">
    <mergeCell ref="A5:E5"/>
    <mergeCell ref="B6:C6"/>
    <mergeCell ref="E6:I6"/>
    <mergeCell ref="K6:O6"/>
    <mergeCell ref="A1:O1"/>
    <mergeCell ref="A2:O2"/>
    <mergeCell ref="A3:O3"/>
  </mergeCells>
  <phoneticPr fontId="56" type="noConversion"/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G4" sqref="G4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19" t="str">
        <f>Sheet1!L4</f>
        <v>صندوق سرمایه‌گذاری اختصاصی بازارگردانی خبرگان اهداف</v>
      </c>
      <c r="B1" s="419"/>
      <c r="C1" s="419"/>
      <c r="D1" s="419"/>
      <c r="E1" s="419"/>
      <c r="F1" s="419"/>
      <c r="G1" s="419"/>
      <c r="H1" s="419"/>
      <c r="I1" s="419"/>
      <c r="K1" s="298"/>
      <c r="L1" s="350"/>
      <c r="M1" s="105"/>
    </row>
    <row r="2" spans="1:23" ht="21">
      <c r="A2" s="419" t="s">
        <v>65</v>
      </c>
      <c r="B2" s="419"/>
      <c r="C2" s="419"/>
      <c r="D2" s="419"/>
      <c r="E2" s="419"/>
      <c r="F2" s="419"/>
      <c r="G2" s="419"/>
      <c r="H2" s="419"/>
      <c r="I2" s="419"/>
    </row>
    <row r="3" spans="1:23" ht="21">
      <c r="A3" s="419" t="str">
        <f>Sheet1!L5</f>
        <v>برای دوره یک ماهه منتهی به 31 فروردین ماه 1401</v>
      </c>
      <c r="B3" s="419"/>
      <c r="C3" s="419"/>
      <c r="D3" s="419"/>
      <c r="E3" s="419"/>
      <c r="F3" s="419"/>
      <c r="G3" s="419"/>
      <c r="H3" s="419"/>
      <c r="I3" s="419"/>
    </row>
    <row r="4" spans="1:23" s="248" customFormat="1" ht="21">
      <c r="A4" s="251"/>
      <c r="B4" s="251"/>
      <c r="C4" s="251"/>
      <c r="D4" s="251"/>
      <c r="E4" s="251"/>
      <c r="F4" s="251"/>
      <c r="G4" s="251"/>
      <c r="H4" s="251"/>
      <c r="I4" s="251"/>
    </row>
    <row r="5" spans="1:23" ht="25.5">
      <c r="A5" s="407" t="s">
        <v>34</v>
      </c>
      <c r="B5" s="407"/>
      <c r="C5" s="407"/>
      <c r="D5" s="407"/>
      <c r="E5" s="407"/>
      <c r="F5" s="407"/>
      <c r="G5" s="407"/>
      <c r="H5" s="407"/>
      <c r="I5" s="40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48" customFormat="1" ht="25.5">
      <c r="A6" s="250"/>
      <c r="B6" s="250"/>
      <c r="C6" s="250"/>
      <c r="D6" s="250"/>
      <c r="E6" s="250"/>
      <c r="F6" s="250"/>
      <c r="G6" s="250"/>
      <c r="H6" s="250"/>
      <c r="I6" s="250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67</v>
      </c>
      <c r="L7" s="3"/>
      <c r="M7" s="75"/>
    </row>
    <row r="8" spans="1:23" ht="21" customHeight="1">
      <c r="A8" s="59" t="s">
        <v>115</v>
      </c>
      <c r="B8" s="35"/>
      <c r="C8" s="42" t="s">
        <v>61</v>
      </c>
      <c r="D8" s="33"/>
      <c r="E8" s="55">
        <f>'درآمد سرمایه گذاری در سهام '!T19</f>
        <v>2122727960642</v>
      </c>
      <c r="F8" s="57"/>
      <c r="G8" s="60">
        <f>E8/$E$12</f>
        <v>0.9770054178524229</v>
      </c>
      <c r="H8" s="58"/>
      <c r="I8" s="60">
        <f>E8/' سهام'!$AA$2</f>
        <v>0.12823013502878208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59" t="s">
        <v>82</v>
      </c>
      <c r="B9" s="35"/>
      <c r="C9" s="42" t="s">
        <v>62</v>
      </c>
      <c r="D9" s="33"/>
      <c r="E9" s="327">
        <f>'درآمد سرمایه گذاری در اوراق بها'!R11</f>
        <v>0</v>
      </c>
      <c r="F9" s="57"/>
      <c r="G9" s="60">
        <f>E9/$E$12</f>
        <v>0</v>
      </c>
      <c r="H9" s="58"/>
      <c r="I9" s="60">
        <f>E9/' سهام'!$AA$2</f>
        <v>0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59" t="s">
        <v>116</v>
      </c>
      <c r="B10" s="35"/>
      <c r="C10" s="42" t="s">
        <v>63</v>
      </c>
      <c r="D10" s="33"/>
      <c r="E10" s="55">
        <f>'درآمد سپرده بانکی'!I18</f>
        <v>31646007764</v>
      </c>
      <c r="F10" s="57"/>
      <c r="G10" s="60">
        <f>E10/$E$12</f>
        <v>1.4565371358031612E-2</v>
      </c>
      <c r="H10" s="58"/>
      <c r="I10" s="60">
        <f>E10/' سهام'!$AA$2</f>
        <v>1.911677767448029E-3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59" t="s">
        <v>83</v>
      </c>
      <c r="B11" s="35"/>
      <c r="C11" s="42" t="s">
        <v>64</v>
      </c>
      <c r="D11" s="33"/>
      <c r="E11" s="62">
        <f>'سایر درآمدها'!E11</f>
        <v>18314045247</v>
      </c>
      <c r="F11" s="57"/>
      <c r="G11" s="60">
        <f>E11/$E$12</f>
        <v>8.4292107895454771E-3</v>
      </c>
      <c r="H11" s="58"/>
      <c r="I11" s="60">
        <f>E11/' سهام'!$AA$2</f>
        <v>1.1063181615772275E-3</v>
      </c>
      <c r="J11" s="28"/>
      <c r="K11" s="28"/>
      <c r="L11" s="55"/>
    </row>
    <row r="12" spans="1:23" ht="26.25" customHeight="1" thickBot="1">
      <c r="A12" s="35" t="s">
        <v>2</v>
      </c>
      <c r="E12" s="348">
        <f>SUM(E8:E11)</f>
        <v>2172688013653</v>
      </c>
      <c r="G12" s="252">
        <f>SUM(G8:G11)</f>
        <v>1</v>
      </c>
      <c r="H12" s="41"/>
      <c r="I12" s="61">
        <f>SUM(I8:I11)</f>
        <v>0.13124813095780732</v>
      </c>
      <c r="L12" s="55">
        <f>SUM(L8:L11)</f>
        <v>0</v>
      </c>
      <c r="M12" s="85"/>
    </row>
    <row r="13" spans="1:23" ht="15.75" thickTop="1">
      <c r="E13" s="63"/>
    </row>
    <row r="15" spans="1:23" ht="18.75">
      <c r="E15" s="65"/>
      <c r="G15" s="136"/>
    </row>
    <row r="16" spans="1:23" ht="18">
      <c r="E16" s="55"/>
    </row>
    <row r="17" spans="5:5">
      <c r="E17" s="65"/>
    </row>
    <row r="19" spans="5:5">
      <c r="E19" s="149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4"/>
  <sheetViews>
    <sheetView rightToLeft="1" view="pageBreakPreview" zoomScaleNormal="100" zoomScaleSheetLayoutView="100" workbookViewId="0">
      <selection activeCell="Q11" sqref="Q11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4.5703125" style="3" bestFit="1" customWidth="1"/>
    <col min="12" max="12" width="0.7109375" style="3" customWidth="1"/>
    <col min="13" max="13" width="16.140625" style="203" customWidth="1"/>
    <col min="14" max="14" width="0.42578125" style="3" customWidth="1"/>
    <col min="15" max="15" width="19.140625" style="203" customWidth="1"/>
    <col min="16" max="16" width="0.5703125" style="203" customWidth="1"/>
    <col min="17" max="17" width="14.5703125" style="203" bestFit="1" customWidth="1"/>
    <col min="18" max="18" width="0.5703125" style="3" customWidth="1"/>
    <col min="19" max="19" width="21.85546875" style="203" customWidth="1"/>
    <col min="20" max="16384" width="9.140625" style="3"/>
  </cols>
  <sheetData>
    <row r="1" spans="1:22" ht="25.5" customHeight="1">
      <c r="A1" s="419" t="str">
        <f>Sheet1!L4</f>
        <v>صندوق سرمایه‌گذاری اختصاصی بازارگردانی خبرگان اهداف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2" ht="25.5" customHeight="1">
      <c r="A2" s="419" t="s">
        <v>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</row>
    <row r="3" spans="1:22" ht="25.5" customHeight="1">
      <c r="A3" s="419" t="str">
        <f>Sheet1!L5</f>
        <v>برای دوره یک ماهه منتهی به 31 فروردین ماه 1401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</row>
    <row r="4" spans="1:22" ht="7.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22" ht="37.5" customHeight="1">
      <c r="A5" s="407" t="s">
        <v>75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33"/>
      <c r="U5" s="33"/>
      <c r="V5" s="33"/>
    </row>
    <row r="6" spans="1:22" ht="22.5" customHeight="1" thickBot="1">
      <c r="C6" s="404" t="s">
        <v>53</v>
      </c>
      <c r="D6" s="404"/>
      <c r="E6" s="404"/>
      <c r="F6" s="404"/>
      <c r="G6" s="404"/>
      <c r="H6" s="52"/>
      <c r="I6" s="412" t="s">
        <v>124</v>
      </c>
      <c r="J6" s="412"/>
      <c r="K6" s="412"/>
      <c r="L6" s="412"/>
      <c r="M6" s="412"/>
      <c r="N6" s="53"/>
      <c r="O6" s="412" t="s">
        <v>125</v>
      </c>
      <c r="P6" s="412"/>
      <c r="Q6" s="412"/>
      <c r="R6" s="412"/>
      <c r="S6" s="412"/>
      <c r="T6" s="2"/>
      <c r="U6" s="2"/>
      <c r="V6" s="2"/>
    </row>
    <row r="7" spans="1:22" ht="52.5" customHeight="1" thickBot="1">
      <c r="A7" s="47" t="s">
        <v>40</v>
      </c>
      <c r="B7" s="36"/>
      <c r="C7" s="132" t="s">
        <v>47</v>
      </c>
      <c r="D7" s="40"/>
      <c r="E7" s="132" t="s">
        <v>52</v>
      </c>
      <c r="F7" s="40"/>
      <c r="G7" s="132" t="s">
        <v>48</v>
      </c>
      <c r="H7" s="40"/>
      <c r="I7" s="132" t="s">
        <v>49</v>
      </c>
      <c r="J7" s="40"/>
      <c r="K7" s="132" t="s">
        <v>50</v>
      </c>
      <c r="L7" s="40"/>
      <c r="M7" s="208" t="s">
        <v>51</v>
      </c>
      <c r="N7" s="30"/>
      <c r="O7" s="208" t="s">
        <v>49</v>
      </c>
      <c r="P7" s="211"/>
      <c r="Q7" s="208" t="s">
        <v>50</v>
      </c>
      <c r="R7" s="40"/>
      <c r="S7" s="208" t="s">
        <v>51</v>
      </c>
      <c r="T7" s="18"/>
      <c r="U7" s="18"/>
      <c r="V7" s="18"/>
    </row>
    <row r="8" spans="1:22" ht="15" customHeight="1">
      <c r="A8" s="200"/>
      <c r="B8" s="36"/>
      <c r="C8" s="104"/>
      <c r="D8" s="40"/>
      <c r="E8" s="104"/>
      <c r="F8" s="40"/>
      <c r="G8" s="104"/>
      <c r="H8" s="40"/>
      <c r="I8" s="104" t="s">
        <v>84</v>
      </c>
      <c r="J8" s="40"/>
      <c r="K8" s="104" t="s">
        <v>84</v>
      </c>
      <c r="L8" s="40"/>
      <c r="M8" s="104" t="s">
        <v>84</v>
      </c>
      <c r="N8" s="30"/>
      <c r="O8" s="104" t="s">
        <v>84</v>
      </c>
      <c r="P8" s="211"/>
      <c r="Q8" s="104" t="s">
        <v>84</v>
      </c>
      <c r="R8" s="40"/>
      <c r="S8" s="104" t="s">
        <v>84</v>
      </c>
      <c r="T8" s="18"/>
      <c r="U8" s="18"/>
      <c r="V8" s="18"/>
    </row>
    <row r="9" spans="1:22" ht="21">
      <c r="A9" s="254"/>
      <c r="B9" s="36"/>
      <c r="C9" s="104"/>
      <c r="D9" s="296"/>
      <c r="E9" s="297"/>
      <c r="F9" s="296"/>
      <c r="G9" s="297"/>
      <c r="H9" s="296"/>
      <c r="I9" s="327">
        <v>0</v>
      </c>
      <c r="J9" s="327"/>
      <c r="K9" s="327">
        <v>0</v>
      </c>
      <c r="L9" s="327"/>
      <c r="M9" s="327">
        <f t="shared" ref="M9" si="0">I9+K9</f>
        <v>0</v>
      </c>
      <c r="N9" s="297"/>
      <c r="O9" s="327">
        <v>0</v>
      </c>
      <c r="P9" s="297"/>
      <c r="Q9" s="327">
        <v>0</v>
      </c>
      <c r="R9" s="297"/>
      <c r="S9" s="327">
        <f t="shared" ref="S9" si="1">O9+Q9</f>
        <v>0</v>
      </c>
      <c r="T9" s="292"/>
      <c r="U9" s="353"/>
      <c r="V9" s="18"/>
    </row>
    <row r="10" spans="1:22" ht="27" customHeight="1" thickBot="1">
      <c r="A10" s="254" t="s">
        <v>2</v>
      </c>
      <c r="I10" s="283">
        <f>SUM(I9:I9)</f>
        <v>0</v>
      </c>
      <c r="J10" s="284"/>
      <c r="K10" s="283">
        <f>SUM(K9:K9)</f>
        <v>0</v>
      </c>
      <c r="L10" s="284"/>
      <c r="M10" s="283">
        <f>SUM(M9:M9)</f>
        <v>0</v>
      </c>
      <c r="N10" s="55"/>
      <c r="O10" s="283">
        <f>SUM(O9:O9)</f>
        <v>0</v>
      </c>
      <c r="P10" s="201"/>
      <c r="Q10" s="283">
        <f>SUM(Q9:Q9)</f>
        <v>0</v>
      </c>
      <c r="R10" s="201"/>
      <c r="S10" s="283">
        <f>SUM(S9:S9)</f>
        <v>0</v>
      </c>
      <c r="U10" s="353"/>
    </row>
    <row r="11" spans="1:22" ht="26.25" customHeight="1" thickTop="1">
      <c r="I11" s="78"/>
      <c r="K11" s="78"/>
      <c r="O11" s="204"/>
      <c r="Q11" s="147"/>
      <c r="S11" s="205"/>
    </row>
    <row r="12" spans="1:22" ht="21" customHeight="1">
      <c r="I12" s="81"/>
      <c r="J12" s="81"/>
      <c r="K12" s="81"/>
      <c r="O12" s="205"/>
      <c r="P12" s="205"/>
      <c r="Q12" s="205"/>
      <c r="R12" s="205"/>
      <c r="S12" s="285"/>
    </row>
    <row r="13" spans="1:22" ht="52.5" customHeight="1">
      <c r="K13" s="81"/>
    </row>
    <row r="14" spans="1:22" ht="52.5" customHeight="1">
      <c r="K14" s="78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19"/>
  <sheetViews>
    <sheetView rightToLeft="1" view="pageBreakPreview" zoomScale="115" zoomScaleNormal="100" zoomScaleSheetLayoutView="115" workbookViewId="0">
      <selection activeCell="J15" sqref="J15"/>
    </sheetView>
  </sheetViews>
  <sheetFormatPr defaultColWidth="9.140625" defaultRowHeight="20.25" customHeight="1"/>
  <cols>
    <col min="1" max="1" width="1" style="9" customWidth="1"/>
    <col min="2" max="2" width="21.42578125" style="9" bestFit="1" customWidth="1"/>
    <col min="3" max="3" width="0.5703125" style="9" customWidth="1"/>
    <col min="4" max="4" width="13.28515625" style="9" customWidth="1"/>
    <col min="5" max="5" width="0.710937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6" customWidth="1"/>
    <col min="11" max="11" width="0.7109375" style="9" customWidth="1"/>
    <col min="12" max="12" width="13.28515625" style="9" bestFit="1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6" customWidth="1"/>
    <col min="19" max="19" width="13.7109375" style="9" bestFit="1" customWidth="1"/>
    <col min="20" max="20" width="12.7109375" style="9" customWidth="1"/>
    <col min="21" max="16384" width="9.140625" style="9"/>
  </cols>
  <sheetData>
    <row r="1" spans="2:19" ht="20.25" customHeight="1">
      <c r="B1" s="371" t="str">
        <f>Sheet1!L4</f>
        <v>صندوق سرمایه‌گذاری اختصاصی بازارگردانی خبرگان اهداف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2:19" ht="20.25" customHeight="1">
      <c r="B2" s="397" t="s">
        <v>65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</row>
    <row r="3" spans="2:19" ht="20.25" customHeight="1">
      <c r="B3" s="397" t="str">
        <f>Sheet1!L5</f>
        <v>برای دوره یک ماهه منتهی به 31 فروردین ماه 1401</v>
      </c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</row>
    <row r="4" spans="2:19" ht="20.25" customHeight="1">
      <c r="B4" s="398" t="s">
        <v>77</v>
      </c>
      <c r="C4" s="398"/>
      <c r="D4" s="398"/>
      <c r="E4" s="398"/>
      <c r="F4" s="398"/>
      <c r="G4" s="398"/>
      <c r="H4" s="398"/>
      <c r="I4" s="398"/>
      <c r="J4" s="182"/>
    </row>
    <row r="5" spans="2:19" ht="25.5" customHeight="1" thickBot="1">
      <c r="B5" s="93"/>
      <c r="D5" s="404" t="s">
        <v>124</v>
      </c>
      <c r="E5" s="404"/>
      <c r="F5" s="404"/>
      <c r="G5" s="404"/>
      <c r="H5" s="404"/>
      <c r="I5" s="404"/>
      <c r="J5" s="404"/>
      <c r="L5" s="412" t="s">
        <v>126</v>
      </c>
      <c r="M5" s="412"/>
      <c r="N5" s="412"/>
      <c r="O5" s="412"/>
      <c r="P5" s="412"/>
      <c r="Q5" s="412"/>
      <c r="R5" s="412"/>
    </row>
    <row r="6" spans="2:19" ht="35.25" customHeight="1" thickBot="1">
      <c r="B6" s="124" t="s">
        <v>45</v>
      </c>
      <c r="C6" s="69"/>
      <c r="D6" s="70" t="s">
        <v>3</v>
      </c>
      <c r="E6" s="69"/>
      <c r="F6" s="181" t="s">
        <v>28</v>
      </c>
      <c r="G6" s="69"/>
      <c r="H6" s="70" t="s">
        <v>55</v>
      </c>
      <c r="I6" s="69"/>
      <c r="J6" s="181" t="s">
        <v>56</v>
      </c>
      <c r="K6" s="71"/>
      <c r="L6" s="70" t="s">
        <v>3</v>
      </c>
      <c r="M6" s="69"/>
      <c r="N6" s="181" t="s">
        <v>28</v>
      </c>
      <c r="O6" s="69"/>
      <c r="P6" s="70" t="s">
        <v>55</v>
      </c>
      <c r="Q6" s="30"/>
      <c r="R6" s="181" t="s">
        <v>56</v>
      </c>
    </row>
    <row r="7" spans="2:19" ht="20.25" customHeight="1">
      <c r="B7" s="173"/>
      <c r="D7" s="174"/>
      <c r="E7" s="55"/>
      <c r="F7" s="174" t="s">
        <v>84</v>
      </c>
      <c r="G7" s="55">
        <v>-1</v>
      </c>
      <c r="H7" s="174" t="s">
        <v>84</v>
      </c>
      <c r="I7" s="55"/>
      <c r="J7" s="174" t="s">
        <v>84</v>
      </c>
      <c r="K7" s="55"/>
      <c r="L7" s="174"/>
      <c r="M7" s="55"/>
      <c r="N7" s="174" t="s">
        <v>84</v>
      </c>
      <c r="O7" s="55"/>
      <c r="P7" s="174" t="s">
        <v>84</v>
      </c>
      <c r="Q7" s="55"/>
      <c r="R7" s="174" t="s">
        <v>84</v>
      </c>
    </row>
    <row r="8" spans="2:19" ht="26.25" customHeight="1">
      <c r="B8" s="173" t="s">
        <v>95</v>
      </c>
      <c r="D8" s="55">
        <v>101687703</v>
      </c>
      <c r="E8" s="55"/>
      <c r="F8" s="55">
        <v>338261089330</v>
      </c>
      <c r="G8" s="55"/>
      <c r="H8" s="55">
        <v>-296578717945</v>
      </c>
      <c r="I8" s="55"/>
      <c r="J8" s="55">
        <f>F8+H8</f>
        <v>41682371385</v>
      </c>
      <c r="K8" s="55"/>
      <c r="L8" s="55">
        <v>101687703</v>
      </c>
      <c r="M8" s="55"/>
      <c r="N8" s="55">
        <v>338261089330</v>
      </c>
      <c r="O8" s="55"/>
      <c r="P8" s="55">
        <v>-314104444084</v>
      </c>
      <c r="Q8" s="55"/>
      <c r="R8" s="55">
        <f t="shared" ref="R8:R14" si="0">N8+P8</f>
        <v>24156645246</v>
      </c>
      <c r="S8" s="349"/>
    </row>
    <row r="9" spans="2:19" ht="26.25" customHeight="1">
      <c r="B9" s="173" t="s">
        <v>90</v>
      </c>
      <c r="D9" s="297">
        <v>1750864709</v>
      </c>
      <c r="E9" s="55"/>
      <c r="F9" s="297">
        <v>10532194991963</v>
      </c>
      <c r="G9" s="55"/>
      <c r="H9" s="297">
        <v>-8647574638779</v>
      </c>
      <c r="I9" s="55"/>
      <c r="J9" s="55">
        <f t="shared" ref="J9:J14" si="1">F9+H9</f>
        <v>1884620353184</v>
      </c>
      <c r="K9" s="55"/>
      <c r="L9" s="297">
        <v>1750864709</v>
      </c>
      <c r="M9" s="55"/>
      <c r="N9" s="297">
        <v>10532194991963</v>
      </c>
      <c r="O9" s="55"/>
      <c r="P9" s="297">
        <v>-8488183690923</v>
      </c>
      <c r="Q9" s="55"/>
      <c r="R9" s="55">
        <f t="shared" si="0"/>
        <v>2044011301040</v>
      </c>
    </row>
    <row r="10" spans="2:19" ht="26.25" customHeight="1">
      <c r="B10" s="173" t="s">
        <v>118</v>
      </c>
      <c r="D10" s="297">
        <v>3301535</v>
      </c>
      <c r="E10" s="55"/>
      <c r="F10" s="297">
        <v>339469758256</v>
      </c>
      <c r="G10" s="55"/>
      <c r="H10" s="297">
        <v>-321241346367</v>
      </c>
      <c r="I10" s="55"/>
      <c r="J10" s="55">
        <f t="shared" si="1"/>
        <v>18228411889</v>
      </c>
      <c r="K10" s="55"/>
      <c r="L10" s="297">
        <v>3301535</v>
      </c>
      <c r="M10" s="55"/>
      <c r="N10" s="297">
        <v>339469758256</v>
      </c>
      <c r="O10" s="55"/>
      <c r="P10" s="297">
        <v>-386732661593</v>
      </c>
      <c r="Q10" s="55"/>
      <c r="R10" s="55">
        <f t="shared" si="0"/>
        <v>-47262903337</v>
      </c>
    </row>
    <row r="11" spans="2:19" ht="26.25" customHeight="1">
      <c r="B11" s="173" t="s">
        <v>91</v>
      </c>
      <c r="D11" s="297">
        <v>1384005</v>
      </c>
      <c r="E11" s="297"/>
      <c r="F11" s="297">
        <v>260410079312</v>
      </c>
      <c r="G11" s="297"/>
      <c r="H11" s="297">
        <v>-229661970896</v>
      </c>
      <c r="I11" s="297"/>
      <c r="J11" s="297">
        <f t="shared" ref="J11" si="2">F11+H11</f>
        <v>30748108416</v>
      </c>
      <c r="K11" s="297"/>
      <c r="L11" s="297">
        <v>1384005</v>
      </c>
      <c r="M11" s="297"/>
      <c r="N11" s="297">
        <v>260410079312</v>
      </c>
      <c r="O11" s="297"/>
      <c r="P11" s="297">
        <v>-252267717266</v>
      </c>
      <c r="Q11" s="297"/>
      <c r="R11" s="297">
        <f t="shared" ref="R11" si="3">N11+P11</f>
        <v>8142362046</v>
      </c>
    </row>
    <row r="12" spans="2:19" ht="26.25" customHeight="1">
      <c r="B12" s="173" t="s">
        <v>93</v>
      </c>
      <c r="D12" s="297">
        <v>116769884</v>
      </c>
      <c r="E12" s="55"/>
      <c r="F12" s="297">
        <v>547701265941</v>
      </c>
      <c r="G12" s="55"/>
      <c r="H12" s="297">
        <v>-433978525515</v>
      </c>
      <c r="I12" s="55"/>
      <c r="J12" s="55">
        <f t="shared" si="1"/>
        <v>113722740426</v>
      </c>
      <c r="K12" s="297"/>
      <c r="L12" s="297">
        <v>116769884</v>
      </c>
      <c r="M12" s="297"/>
      <c r="N12" s="297">
        <v>547701265941</v>
      </c>
      <c r="O12" s="297"/>
      <c r="P12" s="297">
        <v>-552040092391</v>
      </c>
      <c r="Q12" s="297"/>
      <c r="R12" s="55">
        <f t="shared" si="0"/>
        <v>-4338826450</v>
      </c>
    </row>
    <row r="13" spans="2:19" ht="26.25" customHeight="1">
      <c r="B13" s="173" t="s">
        <v>94</v>
      </c>
      <c r="D13" s="297">
        <v>221437825</v>
      </c>
      <c r="E13" s="297"/>
      <c r="F13" s="297">
        <v>1190430083521</v>
      </c>
      <c r="G13" s="297"/>
      <c r="H13" s="297">
        <v>-932068474051</v>
      </c>
      <c r="I13" s="297"/>
      <c r="J13" s="55">
        <f t="shared" si="1"/>
        <v>258361609470</v>
      </c>
      <c r="K13" s="297"/>
      <c r="L13" s="297">
        <v>221437825</v>
      </c>
      <c r="M13" s="297"/>
      <c r="N13" s="297">
        <v>1190430083521</v>
      </c>
      <c r="O13" s="297"/>
      <c r="P13" s="297">
        <v>-1063178898944</v>
      </c>
      <c r="Q13" s="297"/>
      <c r="R13" s="55">
        <f t="shared" si="0"/>
        <v>127251184577</v>
      </c>
    </row>
    <row r="14" spans="2:19" ht="26.25" customHeight="1">
      <c r="B14" s="173" t="s">
        <v>92</v>
      </c>
      <c r="D14" s="297">
        <v>2915543</v>
      </c>
      <c r="E14" s="297"/>
      <c r="F14" s="297">
        <v>148754486184</v>
      </c>
      <c r="G14" s="297"/>
      <c r="H14" s="297">
        <v>-146809571928</v>
      </c>
      <c r="I14" s="297"/>
      <c r="J14" s="297">
        <f t="shared" si="1"/>
        <v>1944914256</v>
      </c>
      <c r="K14" s="297"/>
      <c r="L14" s="297">
        <v>2915543</v>
      </c>
      <c r="M14" s="297"/>
      <c r="N14" s="297">
        <v>148754486184</v>
      </c>
      <c r="O14" s="297"/>
      <c r="P14" s="297">
        <v>-140600189908</v>
      </c>
      <c r="Q14" s="297"/>
      <c r="R14" s="297">
        <f t="shared" si="0"/>
        <v>8154296276</v>
      </c>
    </row>
    <row r="15" spans="2:19" ht="25.5" customHeight="1" thickBot="1">
      <c r="B15" s="183" t="s">
        <v>2</v>
      </c>
      <c r="D15" s="73">
        <f>SUM(D8:D14)</f>
        <v>2198361204</v>
      </c>
      <c r="E15" s="297"/>
      <c r="F15" s="73">
        <f t="shared" ref="F15:R15" si="4">SUM(F8:F14)</f>
        <v>13357221754507</v>
      </c>
      <c r="G15" s="297"/>
      <c r="H15" s="73">
        <f t="shared" si="4"/>
        <v>-11007913245481</v>
      </c>
      <c r="I15" s="297"/>
      <c r="J15" s="73">
        <f t="shared" si="4"/>
        <v>2349308509026</v>
      </c>
      <c r="K15" s="297"/>
      <c r="L15" s="73">
        <f t="shared" si="4"/>
        <v>2198361204</v>
      </c>
      <c r="M15" s="297"/>
      <c r="N15" s="73">
        <f t="shared" si="4"/>
        <v>13357221754507</v>
      </c>
      <c r="O15" s="297"/>
      <c r="P15" s="73">
        <f t="shared" si="4"/>
        <v>-11197107695109</v>
      </c>
      <c r="Q15" s="297"/>
      <c r="R15" s="73">
        <f t="shared" si="4"/>
        <v>2160114059398</v>
      </c>
    </row>
    <row r="16" spans="2:19" ht="20.25" customHeight="1" thickTop="1">
      <c r="E16" s="297"/>
      <c r="G16" s="297"/>
      <c r="I16" s="297"/>
      <c r="K16" s="297"/>
      <c r="M16" s="297"/>
      <c r="O16" s="297"/>
      <c r="Q16" s="297"/>
      <c r="R16" s="184"/>
    </row>
    <row r="17" spans="8:18" ht="20.25" customHeight="1">
      <c r="H17" s="288"/>
      <c r="J17" s="184"/>
      <c r="R17" s="184"/>
    </row>
    <row r="18" spans="8:18" ht="20.25" customHeight="1">
      <c r="H18" s="289"/>
      <c r="J18" s="184"/>
      <c r="R18" s="184"/>
    </row>
    <row r="19" spans="8:18" ht="20.25" customHeight="1">
      <c r="J19" s="184"/>
      <c r="R19" s="184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4" firstPageNumber="22" orientation="landscape" useFirstPageNumber="1" r:id="rId1"/>
  <headerFooter>
    <oddFooter>&amp;C&amp;"B Nazanin,Regular"&amp;12&amp;P</oddFooter>
  </headerFooter>
  <rowBreaks count="1" manualBreakCount="1">
    <brk id="1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'سایر درآمدها'!Print_Area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2022-02-22T12:25:05Z</cp:lastPrinted>
  <dcterms:created xsi:type="dcterms:W3CDTF">2017-11-22T14:26:20Z</dcterms:created>
  <dcterms:modified xsi:type="dcterms:W3CDTF">2022-04-26T10:43:19Z</dcterms:modified>
</cp:coreProperties>
</file>