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n.ardeshir\Desktop\افشا خرداد\"/>
    </mc:Choice>
  </mc:AlternateContent>
  <xr:revisionPtr revIDLastSave="0" documentId="13_ncr:1_{6B059383-4F1A-48DE-B776-767A55861F38}" xr6:coauthVersionLast="47" xr6:coauthVersionMax="47" xr10:uidLastSave="{00000000-0000-0000-0000-000000000000}"/>
  <bookViews>
    <workbookView xWindow="-120" yWindow="-120" windowWidth="29040" windowHeight="15840" tabRatio="937" activeTab="13" xr2:uid="{00000000-000D-0000-FFFF-FFFF00000000}"/>
  </bookViews>
  <sheets>
    <sheet name="Sheet1" sheetId="16" r:id="rId1"/>
    <sheet name=" سهام" sheetId="1" r:id="rId2"/>
    <sheet name="اوراق" sheetId="19" r:id="rId3"/>
    <sheet name="سپرده" sheetId="2" r:id="rId4"/>
    <sheet name="درآمد سود سهام" sheetId="12" state="hidden" r:id="rId5"/>
    <sheet name="سود سپرده بانکی" sheetId="13" r:id="rId6"/>
    <sheet name="جمع درآمدها" sheetId="11" r:id="rId7"/>
    <sheet name="درآمد سودسهام" sheetId="18" r:id="rId8"/>
    <sheet name="درآمد ناشی از تغییر قیمت اوراق " sheetId="14" r:id="rId9"/>
    <sheet name="درآمد ناشی ازفروش" sheetId="15" r:id="rId10"/>
    <sheet name="درآمد سرمایه گذاری در سهام " sheetId="5" r:id="rId11"/>
    <sheet name="درآمد سرمایه گذاری در اوراق بها" sheetId="6" r:id="rId12"/>
    <sheet name="درآمد سپرده بانکی" sheetId="7" r:id="rId13"/>
    <sheet name="سایر درآمدها" sheetId="8" r:id="rId14"/>
  </sheets>
  <externalReferences>
    <externalReference r:id="rId15"/>
  </externalReferences>
  <definedNames>
    <definedName name="_xlnm._FilterDatabase" localSheetId="1" hidden="1">' سهام'!$A$9:$AA$19</definedName>
    <definedName name="_xlnm._FilterDatabase" localSheetId="11" hidden="1">'درآمد سرمایه گذاری در اوراق بها'!$B$8:$S$11</definedName>
    <definedName name="_xlnm._FilterDatabase" localSheetId="10" hidden="1">'درآمد سرمایه گذاری در سهام '!$B$10:$V$19</definedName>
    <definedName name="_xlnm._FilterDatabase" localSheetId="7" hidden="1">'درآمد سودسهام'!$A$8:$V$8</definedName>
    <definedName name="_xlnm._FilterDatabase" localSheetId="8" hidden="1">'درآمد ناشی از تغییر قیمت اوراق '!$B$7:$AH$15</definedName>
    <definedName name="_xlnm._FilterDatabase" localSheetId="9" hidden="1">'درآمد ناشی ازفروش'!$A$7:$Q$15</definedName>
    <definedName name="_xlnm._FilterDatabase" localSheetId="5" hidden="1">'سود سپرده بانکی'!$A$7:$O$17</definedName>
    <definedName name="_xlnm.Print_Area" localSheetId="1">' سهام'!$A$1:$Y$19</definedName>
    <definedName name="_xlnm.Print_Area" localSheetId="0">Sheet1!$A$1:$J$29</definedName>
    <definedName name="_xlnm.Print_Area" localSheetId="2">اوراق!$A$1:$Y$19</definedName>
    <definedName name="_xlnm.Print_Area" localSheetId="6">'جمع درآمدها'!$A$1:$I$13</definedName>
    <definedName name="_xlnm.Print_Area" localSheetId="12">'درآمد سپرده بانکی'!$A$1:$L$19</definedName>
    <definedName name="_xlnm.Print_Area" localSheetId="11">'درآمد سرمایه گذاری در اوراق بها'!$A$1:$R$12</definedName>
    <definedName name="_xlnm.Print_Area" localSheetId="10">'درآمد سرمایه گذاری در سهام '!$A$1:$V$20</definedName>
    <definedName name="_xlnm.Print_Area" localSheetId="4">'درآمد سود سهام'!$A$1:$S$12</definedName>
    <definedName name="_xlnm.Print_Area" localSheetId="7">'درآمد سودسهام'!$A$1:$S$11</definedName>
    <definedName name="_xlnm.Print_Area" localSheetId="8">'درآمد ناشی از تغییر قیمت اوراق '!$A$1:$R$16</definedName>
    <definedName name="_xlnm.Print_Area" localSheetId="9">'درآمد ناشی ازفروش'!$A$1:$Q$16</definedName>
    <definedName name="_xlnm.Print_Area" localSheetId="13">'سایر درآمدها'!$A$1:$E$12</definedName>
    <definedName name="_xlnm.Print_Area" localSheetId="3">سپرده!$A$1:$S$21</definedName>
    <definedName name="_xlnm.Print_Area" localSheetId="5">'سود سپرده بانکی'!$A$1:$O$18</definedName>
    <definedName name="_xlnm.Print_Titles" localSheetId="1">' سهام'!$1:$9</definedName>
    <definedName name="_xlnm.Print_Titles" localSheetId="11">'درآمد سرمایه گذاری در اوراق بها'!$1:$9</definedName>
    <definedName name="_xlnm.Print_Titles" localSheetId="10">'درآمد سرمایه گذاری در سهام '!$1:$11</definedName>
    <definedName name="_xlnm.Print_Titles" localSheetId="8">'درآمد ناشی از تغییر قیمت اوراق '!$1:$7</definedName>
    <definedName name="_xlnm.Print_Titles" localSheetId="9">'درآمد ناشی ازفروش'!$1:$6</definedName>
    <definedName name="_xlnm.Print_Titles" localSheetId="5">'سود سپرده بانکی'!$1:$8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18" l="1"/>
  <c r="C18" i="1"/>
  <c r="D17" i="5" l="1"/>
  <c r="D18" i="5"/>
  <c r="N15" i="5"/>
  <c r="N16" i="5"/>
  <c r="N17" i="5"/>
  <c r="N18" i="5"/>
  <c r="F15" i="14"/>
  <c r="H15" i="14"/>
  <c r="L15" i="14"/>
  <c r="N15" i="14"/>
  <c r="P15" i="14"/>
  <c r="D15" i="14"/>
  <c r="M20" i="2"/>
  <c r="O20" i="2"/>
  <c r="K20" i="2"/>
  <c r="E18" i="1"/>
  <c r="G18" i="1"/>
  <c r="I18" i="1"/>
  <c r="K18" i="1"/>
  <c r="M18" i="1"/>
  <c r="O18" i="1"/>
  <c r="U18" i="1"/>
  <c r="W18" i="1"/>
  <c r="Y11" i="1"/>
  <c r="Q13" i="15"/>
  <c r="R17" i="5" s="1"/>
  <c r="G17" i="13"/>
  <c r="K17" i="13"/>
  <c r="M17" i="13"/>
  <c r="E17" i="13"/>
  <c r="O16" i="13"/>
  <c r="I16" i="13"/>
  <c r="I17" i="7"/>
  <c r="E17" i="7"/>
  <c r="A17" i="7"/>
  <c r="Y17" i="1" l="1"/>
  <c r="O15" i="15" l="1"/>
  <c r="M15" i="15"/>
  <c r="K15" i="15"/>
  <c r="G15" i="15"/>
  <c r="E15" i="15"/>
  <c r="C15" i="15"/>
  <c r="Q14" i="15"/>
  <c r="R18" i="5" s="1"/>
  <c r="I14" i="15"/>
  <c r="H18" i="5" s="1"/>
  <c r="R14" i="14"/>
  <c r="P18" i="5" s="1"/>
  <c r="J14" i="14"/>
  <c r="F18" i="5" s="1"/>
  <c r="Q18" i="2"/>
  <c r="Q19" i="2"/>
  <c r="Q12" i="1"/>
  <c r="Q13" i="1"/>
  <c r="Q14" i="1"/>
  <c r="Q15" i="1"/>
  <c r="Q16" i="1"/>
  <c r="Q17" i="1"/>
  <c r="A11" i="7"/>
  <c r="A12" i="7"/>
  <c r="A13" i="7"/>
  <c r="A14" i="7"/>
  <c r="A15" i="7"/>
  <c r="A16" i="7"/>
  <c r="A10" i="7"/>
  <c r="M9" i="18"/>
  <c r="S9" i="18"/>
  <c r="I13" i="13"/>
  <c r="I14" i="13"/>
  <c r="C11" i="8"/>
  <c r="D13" i="5"/>
  <c r="D14" i="5"/>
  <c r="D15" i="5"/>
  <c r="D16" i="5"/>
  <c r="J11" i="14"/>
  <c r="F16" i="5" s="1"/>
  <c r="R11" i="14"/>
  <c r="P16" i="5" s="1"/>
  <c r="Y15" i="1"/>
  <c r="Q10" i="2"/>
  <c r="N13" i="5"/>
  <c r="N14" i="5"/>
  <c r="T18" i="5" l="1"/>
  <c r="S19" i="2"/>
  <c r="I10" i="18" l="1"/>
  <c r="K10" i="18"/>
  <c r="O10" i="18"/>
  <c r="Q10" i="18"/>
  <c r="I16" i="7"/>
  <c r="I15" i="7"/>
  <c r="I14" i="7"/>
  <c r="I13" i="7"/>
  <c r="E16" i="7"/>
  <c r="E15" i="7"/>
  <c r="E14" i="7"/>
  <c r="E13" i="7"/>
  <c r="A3" i="11"/>
  <c r="A1" i="11"/>
  <c r="A3" i="8"/>
  <c r="A1" i="8"/>
  <c r="E10" i="7"/>
  <c r="E11" i="7"/>
  <c r="E12" i="7"/>
  <c r="I10" i="7"/>
  <c r="I11" i="7"/>
  <c r="I12" i="7"/>
  <c r="A3" i="7"/>
  <c r="A1" i="7"/>
  <c r="B3" i="6"/>
  <c r="B1" i="6"/>
  <c r="B3" i="5"/>
  <c r="B1" i="5"/>
  <c r="A3" i="15"/>
  <c r="A1" i="15"/>
  <c r="B3" i="14"/>
  <c r="B1" i="14"/>
  <c r="A3" i="18"/>
  <c r="A1" i="18"/>
  <c r="A3" i="13"/>
  <c r="A1" i="13"/>
  <c r="A3" i="2"/>
  <c r="A1" i="2"/>
  <c r="A3" i="19"/>
  <c r="A1" i="19"/>
  <c r="A3" i="1"/>
  <c r="A1" i="1"/>
  <c r="D12" i="5"/>
  <c r="N12" i="5"/>
  <c r="N19" i="5" s="1"/>
  <c r="E18" i="7" l="1"/>
  <c r="G17" i="7" s="1"/>
  <c r="I18" i="7"/>
  <c r="D19" i="5"/>
  <c r="S10" i="18"/>
  <c r="M10" i="18"/>
  <c r="Q11" i="1"/>
  <c r="Q18" i="1" s="1"/>
  <c r="I8" i="15"/>
  <c r="I9" i="15"/>
  <c r="H13" i="5" s="1"/>
  <c r="I10" i="15"/>
  <c r="H14" i="5" s="1"/>
  <c r="I11" i="15"/>
  <c r="H15" i="5" s="1"/>
  <c r="I12" i="15"/>
  <c r="H16" i="5" s="1"/>
  <c r="I13" i="15"/>
  <c r="H17" i="5" s="1"/>
  <c r="I15" i="15" l="1"/>
  <c r="H12" i="5"/>
  <c r="K16" i="19"/>
  <c r="C16" i="19"/>
  <c r="E16" i="19"/>
  <c r="G16" i="19"/>
  <c r="I16" i="19"/>
  <c r="M16" i="19"/>
  <c r="O16" i="19"/>
  <c r="U16" i="19"/>
  <c r="W16" i="19"/>
  <c r="V16" i="19"/>
  <c r="T16" i="19"/>
  <c r="R16" i="19"/>
  <c r="P16" i="19"/>
  <c r="Y15" i="19"/>
  <c r="Y16" i="19" s="1"/>
  <c r="Q15" i="19"/>
  <c r="Q16" i="19" s="1"/>
  <c r="H19" i="5" l="1"/>
  <c r="I9" i="13"/>
  <c r="I10" i="13"/>
  <c r="I11" i="13"/>
  <c r="I12" i="13"/>
  <c r="I15" i="13"/>
  <c r="Y12" i="1"/>
  <c r="Y13" i="1"/>
  <c r="Y14" i="1"/>
  <c r="Y16" i="1"/>
  <c r="Y18" i="1" l="1"/>
  <c r="I17" i="13"/>
  <c r="Q8" i="15"/>
  <c r="J8" i="14" l="1"/>
  <c r="F15" i="5" s="1"/>
  <c r="Q12" i="15"/>
  <c r="R16" i="5" s="1"/>
  <c r="T16" i="5" s="1"/>
  <c r="Q11" i="15"/>
  <c r="R15" i="5" s="1"/>
  <c r="Q10" i="15"/>
  <c r="R14" i="5" s="1"/>
  <c r="Q9" i="15"/>
  <c r="R13" i="5" s="1"/>
  <c r="E11" i="8"/>
  <c r="J15" i="5" l="1"/>
  <c r="Q15" i="15"/>
  <c r="R12" i="5"/>
  <c r="O15" i="13"/>
  <c r="O14" i="13"/>
  <c r="O13" i="13"/>
  <c r="O12" i="13"/>
  <c r="O11" i="13"/>
  <c r="O10" i="13"/>
  <c r="Q11" i="2"/>
  <c r="R19" i="5" l="1"/>
  <c r="P10" i="6"/>
  <c r="P11" i="6" s="1"/>
  <c r="H10" i="6"/>
  <c r="H11" i="6" s="1"/>
  <c r="N10" i="6" l="1"/>
  <c r="N11" i="6" s="1"/>
  <c r="R13" i="14"/>
  <c r="R12" i="14"/>
  <c r="P14" i="5" s="1"/>
  <c r="T14" i="5" s="1"/>
  <c r="R10" i="14"/>
  <c r="P17" i="5" s="1"/>
  <c r="T17" i="5" s="1"/>
  <c r="R9" i="14"/>
  <c r="P13" i="5" s="1"/>
  <c r="T13" i="5" s="1"/>
  <c r="F10" i="6"/>
  <c r="F11" i="6" s="1"/>
  <c r="J13" i="14"/>
  <c r="J12" i="14"/>
  <c r="F14" i="5" s="1"/>
  <c r="J10" i="14"/>
  <c r="F17" i="5" s="1"/>
  <c r="J14" i="5" l="1"/>
  <c r="J18" i="5"/>
  <c r="J17" i="5"/>
  <c r="J16" i="5"/>
  <c r="L10" i="6"/>
  <c r="L11" i="6" s="1"/>
  <c r="D10" i="6"/>
  <c r="J10" i="6" l="1"/>
  <c r="J11" i="6" s="1"/>
  <c r="D11" i="6"/>
  <c r="Q12" i="2" l="1"/>
  <c r="Q13" i="2"/>
  <c r="S13" i="2" s="1"/>
  <c r="Q14" i="2"/>
  <c r="Q15" i="2"/>
  <c r="Q16" i="2"/>
  <c r="Q17" i="2"/>
  <c r="Q20" i="2" l="1"/>
  <c r="J9" i="14"/>
  <c r="F13" i="5" s="1"/>
  <c r="J15" i="14" l="1"/>
  <c r="J13" i="5"/>
  <c r="F12" i="5"/>
  <c r="F19" i="5" l="1"/>
  <c r="J12" i="5"/>
  <c r="J19" i="5" s="1"/>
  <c r="L18" i="5" l="1"/>
  <c r="G12" i="7"/>
  <c r="L16" i="5" l="1"/>
  <c r="K11" i="7"/>
  <c r="K17" i="7"/>
  <c r="L12" i="5"/>
  <c r="L17" i="5"/>
  <c r="L14" i="5"/>
  <c r="L13" i="5"/>
  <c r="L15" i="5"/>
  <c r="K12" i="7"/>
  <c r="K14" i="7"/>
  <c r="K15" i="7"/>
  <c r="K16" i="7"/>
  <c r="K13" i="7"/>
  <c r="G13" i="7"/>
  <c r="G16" i="7"/>
  <c r="G14" i="7"/>
  <c r="G10" i="7"/>
  <c r="G15" i="7"/>
  <c r="G11" i="7"/>
  <c r="O9" i="13"/>
  <c r="O17" i="13" s="1"/>
  <c r="L19" i="5" l="1"/>
  <c r="E11" i="11"/>
  <c r="I11" i="11" s="1"/>
  <c r="G18" i="7"/>
  <c r="R8" i="14"/>
  <c r="P15" i="5" s="1"/>
  <c r="T15" i="5" s="1"/>
  <c r="L12" i="11"/>
  <c r="S11" i="12"/>
  <c r="R11" i="12"/>
  <c r="Q11" i="12"/>
  <c r="P11" i="12"/>
  <c r="O11" i="12"/>
  <c r="N11" i="12"/>
  <c r="M11" i="12"/>
  <c r="L11" i="12"/>
  <c r="K11" i="12"/>
  <c r="J11" i="12"/>
  <c r="I11" i="12"/>
  <c r="A3" i="12"/>
  <c r="A1" i="12"/>
  <c r="S18" i="2"/>
  <c r="S17" i="2"/>
  <c r="S16" i="2"/>
  <c r="S15" i="2"/>
  <c r="S14" i="2"/>
  <c r="S12" i="2"/>
  <c r="S11" i="2"/>
  <c r="R15" i="14" l="1"/>
  <c r="P12" i="5"/>
  <c r="S10" i="2"/>
  <c r="S20" i="2" s="1"/>
  <c r="K10" i="7"/>
  <c r="E10" i="11"/>
  <c r="I10" i="11" s="1"/>
  <c r="P19" i="5" l="1"/>
  <c r="T12" i="5"/>
  <c r="T19" i="5" s="1"/>
  <c r="R10" i="6"/>
  <c r="R11" i="6" s="1"/>
  <c r="E9" i="11" s="1"/>
  <c r="K18" i="7"/>
  <c r="E8" i="11" l="1"/>
  <c r="I9" i="11"/>
  <c r="I8" i="11" l="1"/>
  <c r="I12" i="11" s="1"/>
  <c r="E12" i="11"/>
  <c r="V13" i="5" l="1"/>
  <c r="V14" i="5"/>
  <c r="V18" i="5"/>
  <c r="V17" i="5"/>
  <c r="V15" i="5"/>
  <c r="V16" i="5"/>
  <c r="G8" i="11"/>
  <c r="G11" i="11"/>
  <c r="G10" i="11"/>
  <c r="V12" i="5"/>
  <c r="G9" i="11"/>
  <c r="V19" i="5" l="1"/>
  <c r="G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<sst xmlns="http://schemas.openxmlformats.org/spreadsheetml/2006/main" count="377" uniqueCount="129">
  <si>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</si>
  <si>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</si>
  <si>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</si>
  <si>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</si>
  <si>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</si>
  <si>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</si>
  <si>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</si>
  <si>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</si>
  <si>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</si>
  <si>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</si>
  <si>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</si>
  <si>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</si>
  <si>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</si>
  <si>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</si>
  <si>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</si>
  <si>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</si>
  <si>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</si>
  <si>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</si>
  <si>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</si>
  <si>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</si>
  <si>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</si>
  <si>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</si>
  <si>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</si>
  <si>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</si>
  <si>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</si>
  <si>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</si>
  <si>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</si>
  <si>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</si>
  <si>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</si>
  <si>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</si>
  <si>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</si>
  <si>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</si>
  <si>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</si>
  <si>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</si>
  <si>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2- درآمد حاصل از سرمایه گذاری ها</t>
  </si>
  <si>
    <t>4-2-سایر درآمدها: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</si>
  <si>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</si>
  <si>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</si>
  <si>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</si>
  <si>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</si>
  <si>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</si>
  <si>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</si>
  <si>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</si>
  <si>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</si>
  <si>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</si>
  <si>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</si>
  <si>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</si>
  <si>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</si>
  <si>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</si>
  <si>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</si>
  <si>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</si>
  <si>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</si>
  <si>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</si>
  <si>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</si>
  <si>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</si>
  <si>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</si>
  <si>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</si>
  <si>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</si>
  <si>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</si>
  <si>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</si>
  <si>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</si>
  <si>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</si>
  <si>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</si>
  <si>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</si>
  <si>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</si>
  <si>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</si>
  <si>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</si>
  <si>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</si>
  <si>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کل دارایی ها</t>
  </si>
  <si>
    <t>2-2-درآمد حاصل از سرمایه گذاری در اوراق بهادار با درآمد ثابت:</t>
  </si>
  <si>
    <t>یادداشت 1-1-2</t>
  </si>
  <si>
    <t>یادداشت 2-1-2</t>
  </si>
  <si>
    <t>یادداشت 2-1-3</t>
  </si>
  <si>
    <t>یادداشت 2-2-1</t>
  </si>
  <si>
    <t>3-2-درآمد حاصل از سرمایه گذاری در سپرده بانکی و گواهی سپرده:</t>
  </si>
  <si>
    <t>1-1-2درآمد سود سهام</t>
  </si>
  <si>
    <t>3-1-2سود(زیان) حاصل از فروش اوراق بهادار</t>
  </si>
  <si>
    <t>2-1-2درآمد ناشی از تغییر قیمت اوراق بهادار</t>
  </si>
  <si>
    <t>درصد به کل دارایی ها</t>
  </si>
  <si>
    <t>‫جمع</t>
  </si>
  <si>
    <t>طی بهمن ماه 1398</t>
  </si>
  <si>
    <t>از ابتدای سال مالی تا پایان بهمن ماه 1398</t>
  </si>
  <si>
    <t xml:space="preserve">   درآمد حاصل از سرمایه گذاری در اوراق بهادار با درآمد ثابت</t>
  </si>
  <si>
    <t xml:space="preserve">   سایر درآمدها</t>
  </si>
  <si>
    <t>ریال</t>
  </si>
  <si>
    <t xml:space="preserve"> 2-1-سرمایه‌گذاری در اوراق بهادار با درآمد ثابت یا علی‌الحساب</t>
  </si>
  <si>
    <t>درصد</t>
  </si>
  <si>
    <t xml:space="preserve"> 1-2-درآمد حاصل از سرمایه گذاری در سهام و حق تقدم سهام:  </t>
  </si>
  <si>
    <t>اوراق بهادار با درآمد ثابت</t>
  </si>
  <si>
    <t>صندوق سرمایه‌گذاری اختصاصی بازارگردانی خبرگان اهداف</t>
  </si>
  <si>
    <t>پالایش نفت اصفهان</t>
  </si>
  <si>
    <t>پتروشیمی مارون</t>
  </si>
  <si>
    <t>پتروشیمی‌ خارک‌</t>
  </si>
  <si>
    <t>سرمایه‌گذاری‌ صنعت‌ نفت‌</t>
  </si>
  <si>
    <t>گروه توسعه مالی مهر آیندگان</t>
  </si>
  <si>
    <t>نفت سپاهان</t>
  </si>
  <si>
    <t>بانک تجارت کار</t>
  </si>
  <si>
    <t>156385824</t>
  </si>
  <si>
    <t>156385859</t>
  </si>
  <si>
    <t>156358290</t>
  </si>
  <si>
    <t>156358371</t>
  </si>
  <si>
    <t>156385921</t>
  </si>
  <si>
    <t>156385948</t>
  </si>
  <si>
    <t>156385972</t>
  </si>
  <si>
    <t>156385980</t>
  </si>
  <si>
    <t>156385964</t>
  </si>
  <si>
    <t>سپرده کوتاه مدت</t>
  </si>
  <si>
    <t>حساب جاری</t>
  </si>
  <si>
    <t>1399/01/26</t>
  </si>
  <si>
    <t>1399/03/21</t>
  </si>
  <si>
    <t>1399/03/20</t>
  </si>
  <si>
    <t>1399/06/31</t>
  </si>
  <si>
    <t>1399/08/03</t>
  </si>
  <si>
    <t xml:space="preserve"> 1-2-2سود  سپرده بانکی</t>
  </si>
  <si>
    <t xml:space="preserve">1-1-سرمایه‌گذاری در سهام </t>
  </si>
  <si>
    <t xml:space="preserve">   درآمد حاصل از سرمایه گذاری در سهام </t>
  </si>
  <si>
    <t xml:space="preserve">   درآمد حاصل از سرمایه گذاری در سپرده بانکی </t>
  </si>
  <si>
    <t>ابتدای دوره</t>
  </si>
  <si>
    <t>پتروشیمی‌ اصفهان‌</t>
  </si>
  <si>
    <t>156386235</t>
  </si>
  <si>
    <t>1400/08/19</t>
  </si>
  <si>
    <t xml:space="preserve">بانک تجارت </t>
  </si>
  <si>
    <r>
      <rPr>
        <sz val="45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صندوق سرمایه گذاری اختصاصی بازارگردانی خبرگان اهداف
خرداد ماه </t>
    </r>
    <r>
      <rPr>
        <sz val="16"/>
        <rFont val="B Nazanin"/>
        <charset val="178"/>
      </rPr>
      <t>1401</t>
    </r>
  </si>
  <si>
    <t>برای دوره یک ماهه منتهی به 31 خرداد ماه 1401</t>
  </si>
  <si>
    <t>1401/03/31</t>
  </si>
  <si>
    <t>طی خرداد ماه 1401</t>
  </si>
  <si>
    <t>از ابتدای سال مالی تا پایان خرداد ماه سال 1401</t>
  </si>
  <si>
    <t>از ابتدای سال مالی تا پایان خرداد ماه 1401</t>
  </si>
  <si>
    <t>1401/03/28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</si>
</sst>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-_ر_ي_ا_ل_ ;_ * #,##0.00\-_ر_ي_ا_ل_ ;_ * &quot;-&quot;??_-_ر_ي_ا_ل_ ;_ @_ "/>
    <numFmt numFmtId="165" formatCode="#,##0_-;[Red]\(#,###\)"/>
    <numFmt numFmtId="166" formatCode="_-* #,##0_-;_-* #,##0\-;_-* &quot;-&quot;??_-;_-@_-"/>
    <numFmt numFmtId="167" formatCode="_ * #,##0_-_ر_ي_ا_ل_ ;_ * #,##0\-_ر_ي_ا_ل_ ;_ * &quot;-&quot;??_-_ر_ي_ا_ل_ ;_ @_ "/>
    <numFmt numFmtId="168" formatCode="_(* #,##0_);_(* \(#,##0\);_(* &quot;-&quot;??_);_(@_)"/>
    <numFmt numFmtId="169" formatCode="0.000%"/>
    <numFmt numFmtId="170" formatCode="0.0%"/>
    <numFmt numFmtId="171" formatCode="\-"/>
    <numFmt numFmtId="172" formatCode="0.00000%"/>
    <numFmt numFmtId="173" formatCode="0.0000%"/>
  </numFmts>
  <fonts count="57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12"/>
      <color theme="1"/>
      <name val="Calibri"/>
      <family val="2"/>
      <charset val="178"/>
      <scheme val="minor"/>
    </font>
    <font>
      <sz val="9"/>
      <color rgb="FF005EBB"/>
      <name val="Tahoma"/>
      <family val="2"/>
    </font>
    <font>
      <sz val="12"/>
      <name val="B Nazanin"/>
      <charset val="178"/>
    </font>
    <font>
      <b/>
      <sz val="11"/>
      <color rgb="FF0062AC"/>
      <name val="B Nazanin"/>
      <charset val="178"/>
    </font>
    <font>
      <sz val="11"/>
      <name val="B Nazanin"/>
      <charset val="178"/>
    </font>
    <font>
      <sz val="11"/>
      <color rgb="FF000000"/>
      <name val="Tahoma"/>
      <family val="2"/>
    </font>
    <font>
      <sz val="11"/>
      <color rgb="FF005EBB"/>
      <name val="Tahoma"/>
      <family val="2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9"/>
      <color rgb="FFFF0000"/>
      <name val="B Nazanin"/>
      <charset val="178"/>
    </font>
    <font>
      <sz val="8"/>
      <color theme="1"/>
      <name val="B Nazanin"/>
      <charset val="178"/>
    </font>
    <font>
      <sz val="16"/>
      <name val="IranNastaliq"/>
      <family val="1"/>
    </font>
    <font>
      <sz val="28"/>
      <name val="IranNastaliq"/>
      <family val="1"/>
    </font>
    <font>
      <sz val="10"/>
      <color rgb="FFFF0000"/>
      <name val="B Nazanin"/>
      <charset val="178"/>
    </font>
    <font>
      <sz val="9"/>
      <color rgb="FF0070C0"/>
      <name val="Tahoma"/>
      <family val="2"/>
    </font>
    <font>
      <sz val="9"/>
      <color theme="1"/>
      <name val="Tahoma"/>
      <family val="2"/>
    </font>
    <font>
      <sz val="45"/>
      <name val="IranNastaliq"/>
      <family val="1"/>
    </font>
    <font>
      <sz val="11"/>
      <color rgb="FF0070C0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6"/>
      <name val="B Nazanin"/>
      <charset val="178"/>
    </font>
    <font>
      <sz val="8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0F9F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63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7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readingOrder="2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3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 readingOrder="2"/>
    </xf>
    <xf numFmtId="0" fontId="19" fillId="0" borderId="0" xfId="0" applyFont="1" applyAlignment="1">
      <alignment horizontal="right" vertical="center" wrapText="1" readingOrder="2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0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/>
    <xf numFmtId="0" fontId="18" fillId="0" borderId="0" xfId="0" applyFont="1" applyFill="1" applyBorder="1" applyAlignment="1">
      <alignment vertical="center" wrapText="1" readingOrder="2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7" fontId="2" fillId="0" borderId="0" xfId="1" applyNumberFormat="1" applyFont="1" applyFill="1"/>
    <xf numFmtId="10" fontId="5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/>
    <xf numFmtId="10" fontId="0" fillId="0" borderId="0" xfId="2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/>
    <xf numFmtId="0" fontId="17" fillId="0" borderId="0" xfId="0" applyFont="1" applyBorder="1"/>
    <xf numFmtId="166" fontId="17" fillId="0" borderId="0" xfId="1" applyNumberFormat="1" applyFont="1" applyFill="1" applyBorder="1" applyAlignment="1">
      <alignment vertical="center"/>
    </xf>
    <xf numFmtId="37" fontId="2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7" fontId="28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1" applyNumberFormat="1" applyFont="1"/>
    <xf numFmtId="9" fontId="0" fillId="0" borderId="0" xfId="2" applyFont="1"/>
    <xf numFmtId="168" fontId="2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readingOrder="2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167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7" fillId="0" borderId="0" xfId="0" applyNumberFormat="1" applyFont="1" applyFill="1"/>
    <xf numFmtId="3" fontId="21" fillId="3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6" fontId="23" fillId="0" borderId="0" xfId="1" applyNumberFormat="1" applyFont="1" applyFill="1" applyAlignment="1">
      <alignment horizontal="center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26" fillId="0" borderId="0" xfId="0" applyNumberFormat="1" applyFont="1"/>
    <xf numFmtId="165" fontId="7" fillId="0" borderId="0" xfId="0" applyNumberFormat="1" applyFont="1" applyBorder="1"/>
    <xf numFmtId="3" fontId="0" fillId="0" borderId="0" xfId="0" applyNumberFormat="1" applyBorder="1"/>
    <xf numFmtId="3" fontId="21" fillId="3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0" borderId="0" xfId="0" applyFont="1"/>
    <xf numFmtId="168" fontId="22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8" fontId="3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1" fillId="0" borderId="0" xfId="0" applyNumberFormat="1" applyFont="1"/>
    <xf numFmtId="3" fontId="21" fillId="0" borderId="0" xfId="0" applyNumberFormat="1" applyFont="1" applyBorder="1"/>
    <xf numFmtId="169" fontId="0" fillId="0" borderId="0" xfId="2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21" fillId="0" borderId="0" xfId="0" applyFont="1"/>
    <xf numFmtId="3" fontId="0" fillId="0" borderId="0" xfId="0" applyNumberFormat="1" applyFill="1"/>
    <xf numFmtId="165" fontId="21" fillId="0" borderId="0" xfId="0" applyNumberFormat="1" applyFont="1"/>
    <xf numFmtId="0" fontId="2" fillId="0" borderId="0" xfId="0" applyFont="1" applyAlignment="1">
      <alignment horizontal="center" vertical="center" wrapText="1" readingOrder="2"/>
    </xf>
    <xf numFmtId="167" fontId="2" fillId="0" borderId="0" xfId="1" applyNumberFormat="1" applyFont="1" applyAlignment="1">
      <alignment horizontal="center" vertical="center" wrapText="1" readingOrder="2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7" fontId="2" fillId="0" borderId="0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0" fillId="0" borderId="0" xfId="0"/>
    <xf numFmtId="37" fontId="35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0" fontId="9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 readingOrder="2"/>
    </xf>
    <xf numFmtId="10" fontId="5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3" fontId="5" fillId="0" borderId="0" xfId="0" applyNumberFormat="1" applyFont="1" applyFill="1"/>
    <xf numFmtId="3" fontId="37" fillId="0" borderId="0" xfId="0" applyNumberFormat="1" applyFont="1"/>
    <xf numFmtId="0" fontId="38" fillId="0" borderId="1" xfId="0" applyFont="1" applyBorder="1" applyAlignment="1">
      <alignment horizontal="right" vertical="center" wrapText="1" readingOrder="2"/>
    </xf>
    <xf numFmtId="166" fontId="17" fillId="0" borderId="0" xfId="1" applyNumberFormat="1" applyFont="1" applyFill="1" applyAlignment="1">
      <alignment vertical="center"/>
    </xf>
    <xf numFmtId="0" fontId="39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165" fontId="17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wrapText="1" readingOrder="2"/>
    </xf>
    <xf numFmtId="9" fontId="22" fillId="0" borderId="0" xfId="2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9" fontId="22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9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0" xfId="0" applyFont="1" applyBorder="1"/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7" fontId="19" fillId="0" borderId="0" xfId="0" applyNumberFormat="1" applyFont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readingOrder="2"/>
    </xf>
    <xf numFmtId="17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37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0" fillId="0" borderId="0" xfId="0"/>
    <xf numFmtId="0" fontId="1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171" fontId="2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166" fontId="44" fillId="0" borderId="0" xfId="1" applyNumberFormat="1" applyFont="1" applyFill="1" applyAlignment="1">
      <alignment vertical="center"/>
    </xf>
    <xf numFmtId="0" fontId="43" fillId="0" borderId="0" xfId="0" applyFont="1" applyBorder="1" applyAlignment="1">
      <alignment horizontal="center" vertical="center" wrapText="1"/>
    </xf>
    <xf numFmtId="167" fontId="38" fillId="0" borderId="0" xfId="1" applyNumberFormat="1" applyFont="1" applyBorder="1" applyAlignment="1">
      <alignment vertical="center" wrapText="1" readingOrder="2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/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3" fontId="32" fillId="0" borderId="0" xfId="0" applyNumberFormat="1" applyFont="1"/>
    <xf numFmtId="167" fontId="2" fillId="0" borderId="0" xfId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/>
    <xf numFmtId="3" fontId="0" fillId="0" borderId="0" xfId="0" applyNumberFormat="1" applyFill="1" applyBorder="1"/>
    <xf numFmtId="0" fontId="45" fillId="0" borderId="0" xfId="0" applyFont="1" applyAlignment="1">
      <alignment horizontal="center" vertical="center"/>
    </xf>
    <xf numFmtId="165" fontId="5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170" fontId="2" fillId="0" borderId="0" xfId="2" applyNumberFormat="1" applyFont="1" applyBorder="1" applyAlignment="1">
      <alignment horizontal="center" vertical="center" wrapText="1" readingOrder="2"/>
    </xf>
    <xf numFmtId="0" fontId="48" fillId="0" borderId="0" xfId="0" applyFont="1" applyBorder="1"/>
    <xf numFmtId="0" fontId="9" fillId="0" borderId="0" xfId="0" applyFont="1" applyAlignment="1">
      <alignment horizontal="center" vertical="center" readingOrder="2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65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21" fillId="0" borderId="0" xfId="0" applyNumberFormat="1" applyFont="1"/>
    <xf numFmtId="0" fontId="9" fillId="0" borderId="0" xfId="0" applyFont="1" applyBorder="1" applyAlignment="1">
      <alignment horizontal="center" vertical="center" wrapText="1" readingOrder="2"/>
    </xf>
    <xf numFmtId="166" fontId="9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readingOrder="2"/>
    </xf>
    <xf numFmtId="10" fontId="9" fillId="0" borderId="0" xfId="0" applyNumberFormat="1" applyFont="1" applyBorder="1" applyAlignment="1">
      <alignment horizontal="center" vertical="center" wrapText="1" readingOrder="2"/>
    </xf>
    <xf numFmtId="3" fontId="19" fillId="0" borderId="0" xfId="0" applyNumberFormat="1" applyFont="1"/>
    <xf numFmtId="0" fontId="9" fillId="0" borderId="0" xfId="0" applyFont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167" fontId="9" fillId="0" borderId="0" xfId="1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9" fontId="5" fillId="0" borderId="0" xfId="2" applyFont="1" applyBorder="1" applyAlignment="1">
      <alignment horizontal="center" vertical="center" wrapText="1"/>
    </xf>
    <xf numFmtId="0" fontId="9" fillId="0" borderId="0" xfId="0" applyFont="1"/>
    <xf numFmtId="171" fontId="5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0" fontId="35" fillId="0" borderId="0" xfId="2" applyNumberFormat="1" applyFont="1" applyFill="1" applyBorder="1" applyAlignment="1">
      <alignment horizontal="center" vertical="center"/>
    </xf>
    <xf numFmtId="166" fontId="41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3" fontId="35" fillId="0" borderId="0" xfId="0" applyNumberFormat="1" applyFont="1"/>
    <xf numFmtId="0" fontId="41" fillId="0" borderId="0" xfId="0" applyFont="1" applyBorder="1" applyAlignment="1">
      <alignment horizontal="center" vertical="center" wrapText="1" readingOrder="2"/>
    </xf>
    <xf numFmtId="10" fontId="41" fillId="0" borderId="0" xfId="0" applyNumberFormat="1" applyFont="1" applyBorder="1" applyAlignment="1">
      <alignment horizontal="center" vertical="center" wrapText="1" readingOrder="2"/>
    </xf>
    <xf numFmtId="0" fontId="34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49" fillId="0" borderId="0" xfId="1" applyNumberFormat="1" applyFont="1"/>
    <xf numFmtId="3" fontId="50" fillId="4" borderId="0" xfId="0" applyNumberFormat="1" applyFont="1" applyFill="1" applyAlignment="1">
      <alignment vertical="center" wrapText="1"/>
    </xf>
    <xf numFmtId="165" fontId="0" fillId="4" borderId="0" xfId="0" applyNumberFormat="1" applyFill="1"/>
    <xf numFmtId="170" fontId="27" fillId="0" borderId="0" xfId="0" applyNumberFormat="1" applyFont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9" fontId="2" fillId="0" borderId="0" xfId="2" applyNumberFormat="1" applyFont="1" applyBorder="1" applyAlignment="1">
      <alignment horizontal="center" vertical="center" wrapText="1" readingOrder="2"/>
    </xf>
    <xf numFmtId="165" fontId="9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/>
    <xf numFmtId="165" fontId="52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wrapText="1" readingOrder="2"/>
    </xf>
    <xf numFmtId="3" fontId="25" fillId="0" borderId="0" xfId="0" applyNumberFormat="1" applyFont="1" applyAlignment="1">
      <alignment horizontal="center" vertical="center"/>
    </xf>
    <xf numFmtId="0" fontId="53" fillId="0" borderId="0" xfId="0" applyFont="1"/>
    <xf numFmtId="170" fontId="5" fillId="0" borderId="0" xfId="2" applyNumberFormat="1" applyFont="1" applyFill="1" applyBorder="1" applyAlignment="1">
      <alignment horizontal="center" vertical="center"/>
    </xf>
    <xf numFmtId="0" fontId="54" fillId="0" borderId="0" xfId="0" applyFont="1"/>
    <xf numFmtId="165" fontId="19" fillId="0" borderId="8" xfId="0" applyNumberFormat="1" applyFont="1" applyBorder="1" applyAlignment="1">
      <alignment horizontal="center" vertical="center" wrapText="1" readingOrder="2"/>
    </xf>
    <xf numFmtId="165" fontId="5" fillId="0" borderId="7" xfId="0" applyNumberFormat="1" applyFont="1" applyFill="1" applyBorder="1" applyAlignment="1">
      <alignment horizontal="center" vertical="center"/>
    </xf>
    <xf numFmtId="38" fontId="5" fillId="0" borderId="0" xfId="0" applyNumberFormat="1" applyFont="1" applyFill="1" applyBorder="1" applyAlignment="1">
      <alignment horizontal="center" vertical="center"/>
    </xf>
    <xf numFmtId="169" fontId="27" fillId="0" borderId="0" xfId="0" applyNumberFormat="1" applyFont="1" applyAlignment="1">
      <alignment horizontal="center" vertical="center"/>
    </xf>
    <xf numFmtId="172" fontId="27" fillId="0" borderId="0" xfId="0" applyNumberFormat="1" applyFont="1" applyAlignment="1">
      <alignment horizontal="center" vertical="center"/>
    </xf>
    <xf numFmtId="38" fontId="25" fillId="0" borderId="0" xfId="0" applyNumberFormat="1" applyFont="1" applyAlignment="1">
      <alignment horizontal="center" vertical="center"/>
    </xf>
    <xf numFmtId="171" fontId="22" fillId="0" borderId="6" xfId="0" applyNumberFormat="1" applyFont="1" applyFill="1" applyBorder="1" applyAlignment="1">
      <alignment horizontal="center" vertical="center"/>
    </xf>
    <xf numFmtId="9" fontId="5" fillId="0" borderId="6" xfId="2" applyFont="1" applyFill="1" applyBorder="1" applyAlignment="1">
      <alignment horizontal="center" vertical="center"/>
    </xf>
    <xf numFmtId="173" fontId="27" fillId="0" borderId="0" xfId="0" applyNumberFormat="1" applyFont="1" applyAlignment="1">
      <alignment horizontal="center" vertical="center"/>
    </xf>
    <xf numFmtId="170" fontId="22" fillId="0" borderId="6" xfId="2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7" fontId="5" fillId="0" borderId="0" xfId="1" applyNumberFormat="1" applyFont="1" applyBorder="1" applyAlignment="1">
      <alignment horizontal="center" vertical="center" readingOrder="2"/>
    </xf>
    <xf numFmtId="167" fontId="5" fillId="0" borderId="1" xfId="1" applyNumberFormat="1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 wrapText="1" readingOrder="2"/>
    </xf>
    <xf numFmtId="0" fontId="29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167" fontId="5" fillId="0" borderId="3" xfId="1" applyNumberFormat="1" applyFont="1" applyFill="1" applyBorder="1" applyAlignment="1">
      <alignment horizontal="center" vertical="center" wrapText="1" readingOrder="2"/>
    </xf>
    <xf numFmtId="167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4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readingOrder="2"/>
    </xf>
    <xf numFmtId="168" fontId="17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readingOrder="2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7" fontId="3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8" fillId="0" borderId="3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right" readingOrder="2"/>
    </xf>
    <xf numFmtId="0" fontId="4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7" fontId="10" fillId="0" borderId="0" xfId="1" applyNumberFormat="1" applyFont="1" applyAlignment="1">
      <alignment horizontal="center"/>
    </xf>
    <xf numFmtId="167" fontId="18" fillId="0" borderId="1" xfId="1" applyNumberFormat="1" applyFont="1" applyBorder="1" applyAlignment="1">
      <alignment horizontal="center" vertical="center" wrapText="1" readingOrder="2"/>
    </xf>
    <xf numFmtId="167" fontId="18" fillId="0" borderId="0" xfId="1" applyNumberFormat="1" applyFont="1" applyBorder="1" applyAlignment="1">
      <alignment vertical="center" wrapText="1" readingOrder="2"/>
    </xf>
    <xf numFmtId="167" fontId="5" fillId="0" borderId="1" xfId="1" applyNumberFormat="1" applyFont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/>
    </xf>
    <xf numFmtId="167" fontId="5" fillId="0" borderId="0" xfId="1" applyNumberFormat="1" applyFont="1" applyFill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167" fontId="5" fillId="0" borderId="0" xfId="1" applyNumberFormat="1" applyFont="1" applyFill="1" applyBorder="1" applyAlignment="1">
      <alignment horizontal="center" vertical="center"/>
    </xf>
    <xf numFmtId="167" fontId="5" fillId="0" borderId="6" xfId="1" applyNumberFormat="1" applyFont="1" applyFill="1" applyBorder="1" applyAlignment="1">
      <alignment horizontal="center" vertical="center"/>
    </xf>
    <xf numFmtId="167" fontId="5" fillId="0" borderId="0" xfId="1" applyNumberFormat="1" applyFont="1" applyFill="1" applyAlignment="1">
      <alignment vertical="center"/>
    </xf>
    <xf numFmtId="167" fontId="2" fillId="0" borderId="0" xfId="1" applyNumberFormat="1" applyFont="1"/>
    <xf numFmtId="167" fontId="39" fillId="0" borderId="0" xfId="1" applyNumberFormat="1" applyFont="1" applyFill="1"/>
    <xf numFmtId="167" fontId="21" fillId="0" borderId="0" xfId="1" applyNumberFormat="1" applyFont="1"/>
    <xf numFmtId="167" fontId="43" fillId="0" borderId="0" xfId="1" applyNumberFormat="1" applyFont="1" applyFill="1" applyBorder="1" applyAlignment="1">
      <alignment horizontal="center" vertical="center"/>
    </xf>
    <xf numFmtId="38" fontId="5" fillId="0" borderId="7" xfId="0" applyNumberFormat="1" applyFont="1" applyFill="1" applyBorder="1" applyAlignment="1">
      <alignment horizontal="center" vertical="center"/>
    </xf>
    <xf numFmtId="38" fontId="19" fillId="0" borderId="8" xfId="0" applyNumberFormat="1" applyFont="1" applyBorder="1" applyAlignment="1">
      <alignment horizontal="center" vertical="center" wrapText="1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8</xdr:row>
      <xdr:rowOff>180975</xdr:rowOff>
    </xdr:from>
    <xdr:to>
      <xdr:col>6</xdr:col>
      <xdr:colOff>492815</xdr:colOff>
      <xdr:row>19</xdr:row>
      <xdr:rowOff>100634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97FEA-833C-403D-BAEF-C09888DC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3535985" y="1581150"/>
          <a:ext cx="1607240" cy="2015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saeedi/Desktop/4_594931055148925127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 سهام"/>
      <sheetName val="اوراق"/>
      <sheetName val="گواهی سپرده"/>
      <sheetName val="سپرده"/>
      <sheetName val="درآمد سود سهام"/>
      <sheetName val="درآمدها"/>
      <sheetName val="د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اوراق تبعی"/>
      <sheetName val="تعدیل قیمت"/>
    </sheetNames>
    <sheetDataSet>
      <sheetData sheetId="0"/>
      <sheetData sheetId="1">
        <row r="2">
          <cell r="Y2">
            <v>938240918066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P29"/>
  <sheetViews>
    <sheetView rightToLeft="1" view="pageBreakPreview" zoomScaleNormal="100" zoomScaleSheetLayoutView="100" workbookViewId="0">
      <selection activeCell="B2" sqref="B2:J29"/>
    </sheetView>
  </sheetViews>
  <sheetFormatPr defaultRowHeight="15"/>
  <cols>
    <col min="1" max="1" width="1.5703125" style="253" customWidth="1"/>
    <col min="2" max="16384" width="9.140625" style="253"/>
  </cols>
  <sheetData>
    <row r="1" spans="2:16" ht="5.25" customHeight="1"/>
    <row r="2" spans="2:16">
      <c r="B2" s="359" t="s">
        <v>122</v>
      </c>
      <c r="C2" s="359"/>
      <c r="D2" s="359"/>
      <c r="E2" s="359"/>
      <c r="F2" s="359"/>
      <c r="G2" s="359"/>
      <c r="H2" s="359"/>
      <c r="I2" s="359"/>
      <c r="J2" s="359"/>
    </row>
    <row r="3" spans="2:16">
      <c r="B3" s="359"/>
      <c r="C3" s="359"/>
      <c r="D3" s="359"/>
      <c r="E3" s="359"/>
      <c r="F3" s="359"/>
      <c r="G3" s="359"/>
      <c r="H3" s="359"/>
      <c r="I3" s="359"/>
      <c r="J3" s="359"/>
    </row>
    <row r="4" spans="2:16">
      <c r="B4" s="359"/>
      <c r="C4" s="359"/>
      <c r="D4" s="359"/>
      <c r="E4" s="359"/>
      <c r="F4" s="359"/>
      <c r="G4" s="359"/>
      <c r="H4" s="359"/>
      <c r="I4" s="359"/>
      <c r="J4" s="359"/>
      <c r="L4" s="360" t="s">
        <v>89</v>
      </c>
      <c r="M4" s="360"/>
      <c r="N4" s="360"/>
      <c r="O4" s="360"/>
      <c r="P4" s="360"/>
    </row>
    <row r="5" spans="2:16">
      <c r="B5" s="359"/>
      <c r="C5" s="359"/>
      <c r="D5" s="359"/>
      <c r="E5" s="359"/>
      <c r="F5" s="359"/>
      <c r="G5" s="359"/>
      <c r="H5" s="359"/>
      <c r="I5" s="359"/>
      <c r="J5" s="359"/>
      <c r="L5" s="360" t="s">
        <v>123</v>
      </c>
      <c r="M5" s="360"/>
      <c r="N5" s="360"/>
      <c r="O5" s="360"/>
      <c r="P5" s="360"/>
    </row>
    <row r="6" spans="2:16">
      <c r="B6" s="359"/>
      <c r="C6" s="359"/>
      <c r="D6" s="359"/>
      <c r="E6" s="359"/>
      <c r="F6" s="359"/>
      <c r="G6" s="359"/>
      <c r="H6" s="359"/>
      <c r="I6" s="359"/>
      <c r="J6" s="359"/>
    </row>
    <row r="7" spans="2:16">
      <c r="B7" s="359"/>
      <c r="C7" s="359"/>
      <c r="D7" s="359"/>
      <c r="E7" s="359"/>
      <c r="F7" s="359"/>
      <c r="G7" s="359"/>
      <c r="H7" s="359"/>
      <c r="I7" s="359"/>
      <c r="J7" s="359"/>
    </row>
    <row r="8" spans="2:16">
      <c r="B8" s="359"/>
      <c r="C8" s="359"/>
      <c r="D8" s="359"/>
      <c r="E8" s="359"/>
      <c r="F8" s="359"/>
      <c r="G8" s="359"/>
      <c r="H8" s="359"/>
      <c r="I8" s="359"/>
      <c r="J8" s="359"/>
    </row>
    <row r="9" spans="2:16">
      <c r="B9" s="359"/>
      <c r="C9" s="359"/>
      <c r="D9" s="359"/>
      <c r="E9" s="359"/>
      <c r="F9" s="359"/>
      <c r="G9" s="359"/>
      <c r="H9" s="359"/>
      <c r="I9" s="359"/>
      <c r="J9" s="359"/>
    </row>
    <row r="10" spans="2:16">
      <c r="B10" s="359"/>
      <c r="C10" s="359"/>
      <c r="D10" s="359"/>
      <c r="E10" s="359"/>
      <c r="F10" s="359"/>
      <c r="G10" s="359"/>
      <c r="H10" s="359"/>
      <c r="I10" s="359"/>
      <c r="J10" s="359"/>
    </row>
    <row r="11" spans="2:16">
      <c r="B11" s="359"/>
      <c r="C11" s="359"/>
      <c r="D11" s="359"/>
      <c r="E11" s="359"/>
      <c r="F11" s="359"/>
      <c r="G11" s="359"/>
      <c r="H11" s="359"/>
      <c r="I11" s="359"/>
      <c r="J11" s="359"/>
    </row>
    <row r="12" spans="2:16">
      <c r="B12" s="359"/>
      <c r="C12" s="359"/>
      <c r="D12" s="359"/>
      <c r="E12" s="359"/>
      <c r="F12" s="359"/>
      <c r="G12" s="359"/>
      <c r="H12" s="359"/>
      <c r="I12" s="359"/>
      <c r="J12" s="359"/>
    </row>
    <row r="13" spans="2:16">
      <c r="B13" s="359"/>
      <c r="C13" s="359"/>
      <c r="D13" s="359"/>
      <c r="E13" s="359"/>
      <c r="F13" s="359"/>
      <c r="G13" s="359"/>
      <c r="H13" s="359"/>
      <c r="I13" s="359"/>
      <c r="J13" s="359"/>
    </row>
    <row r="14" spans="2:16">
      <c r="B14" s="359"/>
      <c r="C14" s="359"/>
      <c r="D14" s="359"/>
      <c r="E14" s="359"/>
      <c r="F14" s="359"/>
      <c r="G14" s="359"/>
      <c r="H14" s="359"/>
      <c r="I14" s="359"/>
      <c r="J14" s="359"/>
    </row>
    <row r="15" spans="2:16">
      <c r="B15" s="359"/>
      <c r="C15" s="359"/>
      <c r="D15" s="359"/>
      <c r="E15" s="359"/>
      <c r="F15" s="359"/>
      <c r="G15" s="359"/>
      <c r="H15" s="359"/>
      <c r="I15" s="359"/>
      <c r="J15" s="359"/>
    </row>
    <row r="16" spans="2:16">
      <c r="B16" s="359"/>
      <c r="C16" s="359"/>
      <c r="D16" s="359"/>
      <c r="E16" s="359"/>
      <c r="F16" s="359"/>
      <c r="G16" s="359"/>
      <c r="H16" s="359"/>
      <c r="I16" s="359"/>
      <c r="J16" s="359"/>
    </row>
    <row r="17" spans="2:10">
      <c r="B17" s="359"/>
      <c r="C17" s="359"/>
      <c r="D17" s="359"/>
      <c r="E17" s="359"/>
      <c r="F17" s="359"/>
      <c r="G17" s="359"/>
      <c r="H17" s="359"/>
      <c r="I17" s="359"/>
      <c r="J17" s="359"/>
    </row>
    <row r="18" spans="2:10">
      <c r="B18" s="359"/>
      <c r="C18" s="359"/>
      <c r="D18" s="359"/>
      <c r="E18" s="359"/>
      <c r="F18" s="359"/>
      <c r="G18" s="359"/>
      <c r="H18" s="359"/>
      <c r="I18" s="359"/>
      <c r="J18" s="359"/>
    </row>
    <row r="19" spans="2:10">
      <c r="B19" s="359"/>
      <c r="C19" s="359"/>
      <c r="D19" s="359"/>
      <c r="E19" s="359"/>
      <c r="F19" s="359"/>
      <c r="G19" s="359"/>
      <c r="H19" s="359"/>
      <c r="I19" s="359"/>
      <c r="J19" s="359"/>
    </row>
    <row r="20" spans="2:10">
      <c r="B20" s="359"/>
      <c r="C20" s="359"/>
      <c r="D20" s="359"/>
      <c r="E20" s="359"/>
      <c r="F20" s="359"/>
      <c r="G20" s="359"/>
      <c r="H20" s="359"/>
      <c r="I20" s="359"/>
      <c r="J20" s="359"/>
    </row>
    <row r="21" spans="2:10" ht="11.25" customHeight="1">
      <c r="B21" s="359"/>
      <c r="C21" s="359"/>
      <c r="D21" s="359"/>
      <c r="E21" s="359"/>
      <c r="F21" s="359"/>
      <c r="G21" s="359"/>
      <c r="H21" s="359"/>
      <c r="I21" s="359"/>
      <c r="J21" s="359"/>
    </row>
    <row r="22" spans="2:10">
      <c r="B22" s="359"/>
      <c r="C22" s="359"/>
      <c r="D22" s="359"/>
      <c r="E22" s="359"/>
      <c r="F22" s="359"/>
      <c r="G22" s="359"/>
      <c r="H22" s="359"/>
      <c r="I22" s="359"/>
      <c r="J22" s="359"/>
    </row>
    <row r="23" spans="2:10">
      <c r="B23" s="359"/>
      <c r="C23" s="359"/>
      <c r="D23" s="359"/>
      <c r="E23" s="359"/>
      <c r="F23" s="359"/>
      <c r="G23" s="359"/>
      <c r="H23" s="359"/>
      <c r="I23" s="359"/>
      <c r="J23" s="359"/>
    </row>
    <row r="24" spans="2:10">
      <c r="B24" s="359"/>
      <c r="C24" s="359"/>
      <c r="D24" s="359"/>
      <c r="E24" s="359"/>
      <c r="F24" s="359"/>
      <c r="G24" s="359"/>
      <c r="H24" s="359"/>
      <c r="I24" s="359"/>
      <c r="J24" s="359"/>
    </row>
    <row r="25" spans="2:10">
      <c r="B25" s="359"/>
      <c r="C25" s="359"/>
      <c r="D25" s="359"/>
      <c r="E25" s="359"/>
      <c r="F25" s="359"/>
      <c r="G25" s="359"/>
      <c r="H25" s="359"/>
      <c r="I25" s="359"/>
      <c r="J25" s="359"/>
    </row>
    <row r="26" spans="2:10">
      <c r="B26" s="359"/>
      <c r="C26" s="359"/>
      <c r="D26" s="359"/>
      <c r="E26" s="359"/>
      <c r="F26" s="359"/>
      <c r="G26" s="359"/>
      <c r="H26" s="359"/>
      <c r="I26" s="359"/>
      <c r="J26" s="359"/>
    </row>
    <row r="27" spans="2:10">
      <c r="B27" s="359"/>
      <c r="C27" s="359"/>
      <c r="D27" s="359"/>
      <c r="E27" s="359"/>
      <c r="F27" s="359"/>
      <c r="G27" s="359"/>
      <c r="H27" s="359"/>
      <c r="I27" s="359"/>
      <c r="J27" s="359"/>
    </row>
    <row r="28" spans="2:10">
      <c r="B28" s="359"/>
      <c r="C28" s="359"/>
      <c r="D28" s="359"/>
      <c r="E28" s="359"/>
      <c r="F28" s="359"/>
      <c r="G28" s="359"/>
      <c r="H28" s="359"/>
      <c r="I28" s="359"/>
      <c r="J28" s="359"/>
    </row>
    <row r="29" spans="2:10">
      <c r="B29" s="359"/>
      <c r="C29" s="359"/>
      <c r="D29" s="359"/>
      <c r="E29" s="359"/>
      <c r="F29" s="359"/>
      <c r="G29" s="359"/>
      <c r="H29" s="359"/>
      <c r="I29" s="359"/>
      <c r="J29" s="359"/>
    </row>
  </sheetData>
  <mergeCells count="3">
    <mergeCell ref="B2:J29"/>
    <mergeCell ref="L4:P4"/>
    <mergeCell ref="L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32"/>
  <sheetViews>
    <sheetView rightToLeft="1" view="pageBreakPreview" topLeftCell="A7" zoomScaleNormal="100" zoomScaleSheetLayoutView="100" workbookViewId="0">
      <selection activeCell="W16" sqref="W16"/>
    </sheetView>
  </sheetViews>
  <sheetFormatPr defaultColWidth="9.140625" defaultRowHeight="15.75"/>
  <cols>
    <col min="1" max="1" width="9.7109375" style="3" customWidth="1"/>
    <col min="2" max="2" width="0.42578125" style="3" customWidth="1"/>
    <col min="3" max="3" width="14.7109375" style="86" bestFit="1" customWidth="1"/>
    <col min="4" max="4" width="0.42578125" style="115" customWidth="1"/>
    <col min="5" max="5" width="20.7109375" style="49" bestFit="1" customWidth="1"/>
    <col min="6" max="6" width="0.5703125" style="115" customWidth="1"/>
    <col min="7" max="7" width="20.42578125" style="118" bestFit="1" customWidth="1"/>
    <col min="8" max="8" width="0.5703125" style="115" customWidth="1"/>
    <col min="9" max="9" width="13.140625" style="115" bestFit="1" customWidth="1"/>
    <col min="10" max="10" width="0.42578125" style="179" customWidth="1"/>
    <col min="11" max="11" width="18.7109375" style="116" bestFit="1" customWidth="1"/>
    <col min="12" max="12" width="0.28515625" style="116" customWidth="1"/>
    <col min="13" max="13" width="13.42578125" style="116" bestFit="1" customWidth="1"/>
    <col min="14" max="14" width="0.28515625" style="116" customWidth="1"/>
    <col min="15" max="15" width="18.42578125" style="116" bestFit="1" customWidth="1"/>
    <col min="16" max="16" width="0.42578125" style="115" customWidth="1"/>
    <col min="17" max="17" width="14.42578125" style="116" bestFit="1" customWidth="1"/>
    <col min="18" max="18" width="0.42578125" style="115" customWidth="1"/>
    <col min="19" max="19" width="8.5703125" style="115" bestFit="1" customWidth="1"/>
    <col min="20" max="20" width="0.5703125" style="115" customWidth="1"/>
    <col min="21" max="21" width="20.42578125" style="116" bestFit="1" customWidth="1"/>
    <col min="22" max="22" width="0.5703125" style="115" customWidth="1"/>
    <col min="23" max="23" width="19.7109375" style="115" bestFit="1" customWidth="1"/>
    <col min="24" max="24" width="0.5703125" style="115" customWidth="1"/>
    <col min="25" max="25" width="6.5703125" style="115" customWidth="1"/>
    <col min="26" max="26" width="8.28515625" style="115" bestFit="1" customWidth="1"/>
    <col min="27" max="27" width="21.85546875" style="3" bestFit="1" customWidth="1"/>
    <col min="28" max="16384" width="9.140625" style="3"/>
  </cols>
  <sheetData>
    <row r="1" spans="1:27" ht="22.5" customHeight="1">
      <c r="A1" s="361" t="str">
        <f>Sheet1!L4</f>
        <v>صندوق سرمایه‌گذاری اختصاصی بازارگردانی خبرگان اهداف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179"/>
    </row>
    <row r="2" spans="1:27" ht="22.5" customHeight="1">
      <c r="A2" s="361" t="s">
        <v>59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115" t="s">
        <v>68</v>
      </c>
      <c r="AA2" s="332">
        <v>18337580567691</v>
      </c>
    </row>
    <row r="3" spans="1:27" ht="22.5" customHeight="1">
      <c r="A3" s="361" t="str">
        <f>Sheet1!L5</f>
        <v>برای دوره یک ماهه منتهی به 31 خرداد ماه 1401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</row>
    <row r="4" spans="1:27" ht="19.5" customHeight="1">
      <c r="A4" s="373" t="s">
        <v>33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</row>
    <row r="5" spans="1:27" ht="24">
      <c r="A5" s="373" t="s">
        <v>114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</row>
    <row r="6" spans="1:27" ht="12" customHeight="1"/>
    <row r="7" spans="1:27" ht="18.75" customHeight="1" thickBot="1">
      <c r="A7" s="202"/>
      <c r="B7" s="13"/>
      <c r="C7" s="375" t="s">
        <v>117</v>
      </c>
      <c r="D7" s="375"/>
      <c r="E7" s="375"/>
      <c r="F7" s="375"/>
      <c r="G7" s="375"/>
      <c r="H7" s="226"/>
      <c r="I7" s="374" t="s">
        <v>11</v>
      </c>
      <c r="J7" s="374"/>
      <c r="K7" s="374"/>
      <c r="L7" s="374"/>
      <c r="M7" s="374"/>
      <c r="N7" s="374"/>
      <c r="O7" s="374"/>
      <c r="P7" s="112"/>
      <c r="Q7" s="375" t="s">
        <v>124</v>
      </c>
      <c r="R7" s="375"/>
      <c r="S7" s="375"/>
      <c r="T7" s="375"/>
      <c r="U7" s="375"/>
      <c r="V7" s="375"/>
      <c r="W7" s="375"/>
      <c r="X7" s="375"/>
      <c r="Y7" s="375"/>
      <c r="AA7" s="78"/>
    </row>
    <row r="8" spans="1:27" ht="17.25" customHeight="1">
      <c r="A8" s="362" t="s">
        <v>1</v>
      </c>
      <c r="B8" s="227"/>
      <c r="C8" s="370" t="s">
        <v>3</v>
      </c>
      <c r="D8" s="362"/>
      <c r="E8" s="368" t="s">
        <v>0</v>
      </c>
      <c r="F8" s="362"/>
      <c r="G8" s="376" t="s">
        <v>28</v>
      </c>
      <c r="H8" s="228"/>
      <c r="I8" s="364" t="s">
        <v>4</v>
      </c>
      <c r="J8" s="364"/>
      <c r="K8" s="364"/>
      <c r="L8" s="229"/>
      <c r="M8" s="365" t="s">
        <v>5</v>
      </c>
      <c r="N8" s="365"/>
      <c r="O8" s="365"/>
      <c r="P8" s="32"/>
      <c r="Q8" s="366" t="s">
        <v>3</v>
      </c>
      <c r="R8" s="362"/>
      <c r="S8" s="378" t="s">
        <v>37</v>
      </c>
      <c r="T8" s="204"/>
      <c r="U8" s="366" t="s">
        <v>0</v>
      </c>
      <c r="V8" s="362"/>
      <c r="W8" s="378" t="s">
        <v>28</v>
      </c>
      <c r="X8" s="228"/>
      <c r="Y8" s="378" t="s">
        <v>31</v>
      </c>
      <c r="AA8" s="78"/>
    </row>
    <row r="9" spans="1:27" ht="32.25" customHeight="1" thickBot="1">
      <c r="A9" s="363"/>
      <c r="B9" s="227"/>
      <c r="C9" s="371"/>
      <c r="D9" s="372"/>
      <c r="E9" s="369"/>
      <c r="F9" s="372"/>
      <c r="G9" s="377"/>
      <c r="H9" s="228"/>
      <c r="I9" s="34" t="s">
        <v>3</v>
      </c>
      <c r="J9" s="34"/>
      <c r="K9" s="70" t="s">
        <v>0</v>
      </c>
      <c r="L9" s="230"/>
      <c r="M9" s="70" t="s">
        <v>3</v>
      </c>
      <c r="N9" s="70"/>
      <c r="O9" s="70" t="s">
        <v>58</v>
      </c>
      <c r="P9" s="32"/>
      <c r="Q9" s="367"/>
      <c r="R9" s="362"/>
      <c r="S9" s="363"/>
      <c r="T9" s="204"/>
      <c r="U9" s="367"/>
      <c r="V9" s="362"/>
      <c r="W9" s="363"/>
      <c r="X9" s="228"/>
      <c r="Y9" s="363"/>
    </row>
    <row r="10" spans="1:27" ht="15.75" customHeight="1">
      <c r="A10" s="163"/>
      <c r="B10" s="14"/>
      <c r="C10" s="166"/>
      <c r="D10" s="167"/>
      <c r="E10" s="165" t="s">
        <v>84</v>
      </c>
      <c r="F10" s="167"/>
      <c r="G10" s="165" t="s">
        <v>84</v>
      </c>
      <c r="H10" s="165"/>
      <c r="I10" s="175"/>
      <c r="J10" s="175"/>
      <c r="K10" s="165" t="s">
        <v>84</v>
      </c>
      <c r="L10" s="80"/>
      <c r="M10" s="80"/>
      <c r="N10" s="80"/>
      <c r="O10" s="165" t="s">
        <v>84</v>
      </c>
      <c r="P10" s="164"/>
      <c r="Q10" s="176"/>
      <c r="R10" s="163"/>
      <c r="S10" s="165" t="s">
        <v>84</v>
      </c>
      <c r="T10" s="163"/>
      <c r="U10" s="165" t="s">
        <v>84</v>
      </c>
      <c r="V10" s="163"/>
      <c r="W10" s="165" t="s">
        <v>84</v>
      </c>
      <c r="X10" s="165"/>
      <c r="Y10" s="163"/>
      <c r="Z10" s="164"/>
    </row>
    <row r="11" spans="1:27" ht="42" customHeight="1">
      <c r="A11" s="275" t="s">
        <v>90</v>
      </c>
      <c r="B11" s="14"/>
      <c r="C11" s="344">
        <v>1607097310</v>
      </c>
      <c r="D11" s="55"/>
      <c r="E11" s="55">
        <v>7949742548490</v>
      </c>
      <c r="F11" s="55"/>
      <c r="G11" s="55">
        <v>10470310972609.5</v>
      </c>
      <c r="H11" s="55"/>
      <c r="I11" s="55">
        <v>101634896</v>
      </c>
      <c r="J11" s="55"/>
      <c r="K11" s="55">
        <v>683530734890</v>
      </c>
      <c r="L11" s="55"/>
      <c r="M11" s="55">
        <v>-106521511</v>
      </c>
      <c r="N11" s="55"/>
      <c r="O11" s="55">
        <v>749547731294</v>
      </c>
      <c r="P11" s="55"/>
      <c r="Q11" s="55">
        <f>C11+I11+M11</f>
        <v>1602210695</v>
      </c>
      <c r="R11" s="55"/>
      <c r="S11" s="55">
        <v>6880</v>
      </c>
      <c r="T11" s="55"/>
      <c r="U11" s="55">
        <v>8099422476401</v>
      </c>
      <c r="V11" s="55"/>
      <c r="W11" s="55">
        <v>11014831942318</v>
      </c>
      <c r="X11" s="203"/>
      <c r="Y11" s="339">
        <f>W11/$AA$2</f>
        <v>0.60066985945381712</v>
      </c>
      <c r="Z11" s="150"/>
      <c r="AA11" s="347"/>
    </row>
    <row r="12" spans="1:27" ht="43.5" customHeight="1">
      <c r="A12" s="275" t="s">
        <v>91</v>
      </c>
      <c r="B12" s="14"/>
      <c r="C12" s="344">
        <v>1223372</v>
      </c>
      <c r="D12" s="55"/>
      <c r="E12" s="289">
        <v>194661191056</v>
      </c>
      <c r="F12" s="55"/>
      <c r="G12" s="289">
        <v>233547589432.34399</v>
      </c>
      <c r="H12" s="55"/>
      <c r="I12" s="289">
        <v>25787</v>
      </c>
      <c r="J12" s="55"/>
      <c r="K12" s="289">
        <v>4800418652</v>
      </c>
      <c r="L12" s="55"/>
      <c r="M12" s="289">
        <v>-259594</v>
      </c>
      <c r="N12" s="55"/>
      <c r="O12" s="289">
        <v>49619022104</v>
      </c>
      <c r="P12" s="55"/>
      <c r="Q12" s="289">
        <f t="shared" ref="Q12:Q17" si="0">C12+I12+M12</f>
        <v>989565</v>
      </c>
      <c r="R12" s="55"/>
      <c r="S12" s="289">
        <v>190800</v>
      </c>
      <c r="T12" s="247"/>
      <c r="U12" s="289">
        <v>158100618478</v>
      </c>
      <c r="V12" s="289"/>
      <c r="W12" s="289">
        <v>188665507158.48001</v>
      </c>
      <c r="X12" s="203"/>
      <c r="Y12" s="339">
        <f t="shared" ref="Y12:Y17" si="1">W12/$AA$2</f>
        <v>1.0288462344421268E-2</v>
      </c>
      <c r="Z12" s="179"/>
      <c r="AA12" s="347"/>
    </row>
    <row r="13" spans="1:27" ht="46.5" customHeight="1">
      <c r="A13" s="275" t="s">
        <v>118</v>
      </c>
      <c r="B13" s="14"/>
      <c r="C13" s="344">
        <v>2345192</v>
      </c>
      <c r="D13" s="55"/>
      <c r="E13" s="289">
        <v>268991338808</v>
      </c>
      <c r="F13" s="55"/>
      <c r="G13" s="289">
        <v>242425728714.57599</v>
      </c>
      <c r="H13" s="55"/>
      <c r="I13" s="289">
        <v>330361</v>
      </c>
      <c r="J13" s="55"/>
      <c r="K13" s="289">
        <v>34084907944</v>
      </c>
      <c r="L13" s="55"/>
      <c r="M13" s="289">
        <v>-762077</v>
      </c>
      <c r="N13" s="55"/>
      <c r="O13" s="289">
        <v>82790584550</v>
      </c>
      <c r="P13" s="55"/>
      <c r="Q13" s="289">
        <f t="shared" si="0"/>
        <v>1913476</v>
      </c>
      <c r="R13" s="55">
        <v>0</v>
      </c>
      <c r="S13" s="289">
        <v>116400</v>
      </c>
      <c r="T13" s="247"/>
      <c r="U13" s="289">
        <v>216711016242</v>
      </c>
      <c r="V13" s="289"/>
      <c r="W13" s="289">
        <v>222559332659.13599</v>
      </c>
      <c r="X13" s="203"/>
      <c r="Y13" s="339">
        <f t="shared" si="1"/>
        <v>1.2136788265910251E-2</v>
      </c>
      <c r="Z13" s="179"/>
      <c r="AA13" s="347"/>
    </row>
    <row r="14" spans="1:27" ht="47.25" customHeight="1">
      <c r="A14" s="275" t="s">
        <v>92</v>
      </c>
      <c r="B14" s="14"/>
      <c r="C14" s="344">
        <v>3621158</v>
      </c>
      <c r="D14" s="55"/>
      <c r="E14" s="289">
        <v>175529941844</v>
      </c>
      <c r="F14" s="55"/>
      <c r="G14" s="289">
        <v>172561778320.98499</v>
      </c>
      <c r="H14" s="55"/>
      <c r="I14" s="289">
        <v>2540600</v>
      </c>
      <c r="J14" s="289"/>
      <c r="K14" s="289">
        <v>118046458115</v>
      </c>
      <c r="L14" s="55"/>
      <c r="M14" s="289">
        <v>0</v>
      </c>
      <c r="N14" s="55"/>
      <c r="O14" s="289">
        <v>0</v>
      </c>
      <c r="P14" s="55"/>
      <c r="Q14" s="289">
        <f t="shared" si="0"/>
        <v>6161758</v>
      </c>
      <c r="R14" s="55">
        <v>0</v>
      </c>
      <c r="S14" s="289">
        <v>44660</v>
      </c>
      <c r="T14" s="247"/>
      <c r="U14" s="289">
        <v>293576399959</v>
      </c>
      <c r="V14" s="289"/>
      <c r="W14" s="289">
        <v>274138412653.336</v>
      </c>
      <c r="X14" s="203"/>
      <c r="Y14" s="283">
        <f t="shared" si="1"/>
        <v>1.4949541006316871E-2</v>
      </c>
      <c r="Z14" s="179"/>
      <c r="AA14" s="347"/>
    </row>
    <row r="15" spans="1:27" ht="53.25" customHeight="1">
      <c r="A15" s="275" t="s">
        <v>93</v>
      </c>
      <c r="B15" s="14"/>
      <c r="C15" s="344">
        <v>123173087</v>
      </c>
      <c r="D15" s="289"/>
      <c r="E15" s="289">
        <v>592647257598</v>
      </c>
      <c r="F15" s="289"/>
      <c r="G15" s="289">
        <v>567396381842.38696</v>
      </c>
      <c r="H15" s="289"/>
      <c r="I15" s="289">
        <v>29333717</v>
      </c>
      <c r="J15" s="289"/>
      <c r="K15" s="289">
        <v>123558112155</v>
      </c>
      <c r="L15" s="289"/>
      <c r="M15" s="289">
        <v>-400000</v>
      </c>
      <c r="N15" s="289"/>
      <c r="O15" s="289">
        <v>1582796165</v>
      </c>
      <c r="P15" s="289"/>
      <c r="Q15" s="289">
        <f t="shared" si="0"/>
        <v>152106804</v>
      </c>
      <c r="R15" s="289">
        <v>0</v>
      </c>
      <c r="S15" s="289">
        <v>3924</v>
      </c>
      <c r="T15" s="319"/>
      <c r="U15" s="289">
        <v>714323815188</v>
      </c>
      <c r="V15" s="289"/>
      <c r="W15" s="289">
        <v>596413479900.83899</v>
      </c>
      <c r="X15" s="203"/>
      <c r="Y15" s="283">
        <f t="shared" si="1"/>
        <v>3.2524109584645015E-2</v>
      </c>
      <c r="Z15" s="179"/>
      <c r="AA15" s="347"/>
    </row>
    <row r="16" spans="1:27" ht="64.5" customHeight="1">
      <c r="A16" s="275" t="s">
        <v>94</v>
      </c>
      <c r="B16" s="14"/>
      <c r="C16" s="344">
        <v>225939161</v>
      </c>
      <c r="D16" s="319"/>
      <c r="E16" s="289">
        <v>1087591349457</v>
      </c>
      <c r="F16" s="319"/>
      <c r="G16" s="289">
        <v>1295905147144.05</v>
      </c>
      <c r="H16" s="55"/>
      <c r="I16" s="289">
        <v>35945078</v>
      </c>
      <c r="J16" s="55"/>
      <c r="K16" s="289">
        <v>197610301925</v>
      </c>
      <c r="L16" s="55"/>
      <c r="M16" s="289">
        <v>-13212253</v>
      </c>
      <c r="N16" s="350"/>
      <c r="O16" s="289">
        <v>72990646592</v>
      </c>
      <c r="P16" s="289"/>
      <c r="Q16" s="289">
        <f t="shared" si="0"/>
        <v>248671986</v>
      </c>
      <c r="R16" s="289">
        <v>0</v>
      </c>
      <c r="S16" s="289">
        <v>4930</v>
      </c>
      <c r="T16" s="319"/>
      <c r="U16" s="289">
        <v>1220482917602</v>
      </c>
      <c r="V16" s="289"/>
      <c r="W16" s="289">
        <v>1225021166782.8601</v>
      </c>
      <c r="X16" s="203"/>
      <c r="Y16" s="283">
        <f t="shared" si="1"/>
        <v>6.680386009816508E-2</v>
      </c>
      <c r="Z16" s="179"/>
      <c r="AA16" s="347"/>
    </row>
    <row r="17" spans="1:27" ht="64.5" customHeight="1">
      <c r="A17" s="275" t="s">
        <v>95</v>
      </c>
      <c r="B17" s="14"/>
      <c r="C17" s="353">
        <v>75622275</v>
      </c>
      <c r="D17" s="350"/>
      <c r="E17" s="350">
        <v>238187480484</v>
      </c>
      <c r="F17" s="319"/>
      <c r="G17" s="350">
        <v>259338400707.672</v>
      </c>
      <c r="H17" s="289"/>
      <c r="I17" s="289">
        <v>42848657</v>
      </c>
      <c r="J17" s="289"/>
      <c r="K17" s="289">
        <v>145827378599</v>
      </c>
      <c r="L17" s="289"/>
      <c r="M17" s="289">
        <v>-34069822</v>
      </c>
      <c r="N17" s="350"/>
      <c r="O17" s="289">
        <v>116859201390</v>
      </c>
      <c r="P17" s="289"/>
      <c r="Q17" s="289">
        <f t="shared" si="0"/>
        <v>84401110</v>
      </c>
      <c r="R17" s="289">
        <v>0</v>
      </c>
      <c r="S17" s="289">
        <v>3369</v>
      </c>
      <c r="T17" s="319"/>
      <c r="U17" s="289">
        <v>273634515593</v>
      </c>
      <c r="V17" s="289"/>
      <c r="W17" s="289">
        <v>284131235611.91199</v>
      </c>
      <c r="X17" s="203"/>
      <c r="Y17" s="283">
        <f t="shared" si="1"/>
        <v>1.5494477832725822E-2</v>
      </c>
      <c r="Z17" s="179"/>
      <c r="AA17" s="347"/>
    </row>
    <row r="18" spans="1:27" ht="73.5" customHeight="1" thickBot="1">
      <c r="A18" s="249" t="s">
        <v>79</v>
      </c>
      <c r="B18" s="117"/>
      <c r="C18" s="91">
        <f>SUM(C11:C17)</f>
        <v>2039021555</v>
      </c>
      <c r="D18" s="350"/>
      <c r="E18" s="291">
        <f t="shared" ref="E18:W18" si="2">SUM(E11:E17)</f>
        <v>10507351107737</v>
      </c>
      <c r="F18" s="319"/>
      <c r="G18" s="291">
        <f t="shared" si="2"/>
        <v>13241485998771.514</v>
      </c>
      <c r="H18" s="289"/>
      <c r="I18" s="291">
        <f t="shared" si="2"/>
        <v>212659096</v>
      </c>
      <c r="J18" s="289"/>
      <c r="K18" s="291">
        <f t="shared" si="2"/>
        <v>1307458312280</v>
      </c>
      <c r="L18" s="289"/>
      <c r="M18" s="291">
        <f t="shared" si="2"/>
        <v>-155225257</v>
      </c>
      <c r="N18" s="350"/>
      <c r="O18" s="291">
        <f t="shared" si="2"/>
        <v>1073389982095</v>
      </c>
      <c r="P18" s="289"/>
      <c r="Q18" s="291">
        <f t="shared" si="2"/>
        <v>2096455394</v>
      </c>
      <c r="R18" s="289">
        <v>0</v>
      </c>
      <c r="S18" s="90"/>
      <c r="T18" s="319"/>
      <c r="U18" s="291">
        <f t="shared" si="2"/>
        <v>10976251759463</v>
      </c>
      <c r="V18" s="289"/>
      <c r="W18" s="291">
        <f t="shared" si="2"/>
        <v>13805761077084.564</v>
      </c>
      <c r="X18" s="203"/>
      <c r="Y18" s="357">
        <f>SUM(Y11:Y17)</f>
        <v>0.75286709858600143</v>
      </c>
      <c r="Z18" s="179"/>
    </row>
    <row r="19" spans="1:27" ht="42.75" customHeight="1" thickTop="1">
      <c r="B19" s="117"/>
      <c r="D19" s="350"/>
      <c r="E19" s="276"/>
      <c r="F19" s="319"/>
      <c r="H19" s="289"/>
      <c r="I19" s="55"/>
      <c r="J19" s="289"/>
      <c r="L19" s="289"/>
      <c r="N19" s="350"/>
      <c r="P19" s="289"/>
      <c r="Q19" s="151"/>
      <c r="R19" s="289">
        <v>0</v>
      </c>
      <c r="T19" s="319"/>
      <c r="U19" s="151"/>
      <c r="V19" s="289"/>
      <c r="W19" s="155"/>
      <c r="X19" s="203"/>
      <c r="AA19" s="81"/>
    </row>
    <row r="20" spans="1:27" ht="17.25" customHeight="1">
      <c r="D20" s="350"/>
      <c r="E20" s="274"/>
      <c r="F20" s="319"/>
      <c r="G20" s="333"/>
      <c r="H20" s="289"/>
      <c r="I20" s="155"/>
      <c r="J20" s="289"/>
      <c r="K20" s="147"/>
      <c r="L20" s="289"/>
      <c r="M20" s="151"/>
      <c r="N20" s="350"/>
      <c r="O20" s="151"/>
      <c r="P20" s="289"/>
      <c r="Q20" s="273"/>
      <c r="R20" s="289">
        <v>0</v>
      </c>
      <c r="T20" s="319"/>
      <c r="U20" s="147"/>
      <c r="V20" s="289"/>
      <c r="W20" s="333"/>
      <c r="X20" s="203"/>
    </row>
    <row r="21" spans="1:27" ht="18">
      <c r="D21" s="350"/>
      <c r="E21" s="273"/>
      <c r="F21" s="319"/>
      <c r="G21" s="279"/>
      <c r="H21" s="289"/>
      <c r="I21" s="120"/>
      <c r="J21" s="289"/>
      <c r="K21" s="118"/>
      <c r="L21" s="289"/>
      <c r="M21" s="121"/>
      <c r="N21" s="350"/>
      <c r="O21" s="121"/>
      <c r="P21" s="289"/>
      <c r="Q21" s="86"/>
      <c r="R21" s="289">
        <v>0</v>
      </c>
      <c r="S21" s="138"/>
      <c r="T21" s="319"/>
      <c r="U21" s="137"/>
      <c r="V21" s="289"/>
      <c r="W21" s="334"/>
      <c r="X21" s="203"/>
    </row>
    <row r="22" spans="1:27" ht="18">
      <c r="A22" s="21"/>
      <c r="B22" s="278"/>
      <c r="D22" s="350"/>
      <c r="E22" s="278"/>
      <c r="F22" s="278"/>
      <c r="G22" s="278"/>
      <c r="H22" s="278"/>
      <c r="I22" s="278"/>
      <c r="J22" s="289"/>
      <c r="K22" s="278"/>
      <c r="L22" s="278"/>
      <c r="M22" s="278"/>
      <c r="N22" s="278"/>
      <c r="O22" s="278"/>
      <c r="P22" s="289"/>
      <c r="Q22" s="278"/>
      <c r="R22" s="278"/>
      <c r="S22" s="278"/>
      <c r="T22" s="319"/>
      <c r="U22" s="278"/>
      <c r="V22" s="289"/>
      <c r="W22" s="278"/>
      <c r="X22" s="203"/>
      <c r="Y22" s="278"/>
    </row>
    <row r="23" spans="1:27" ht="18">
      <c r="A23" s="21"/>
      <c r="B23" s="278"/>
      <c r="C23" s="278"/>
      <c r="D23" s="350"/>
      <c r="E23" s="278"/>
      <c r="F23" s="278"/>
      <c r="G23" s="278"/>
      <c r="H23" s="278"/>
      <c r="I23" s="278"/>
      <c r="J23" s="289"/>
      <c r="K23" s="278"/>
      <c r="L23" s="278"/>
      <c r="M23" s="278"/>
      <c r="N23" s="278"/>
      <c r="O23" s="278"/>
      <c r="P23" s="278"/>
      <c r="Q23" s="278"/>
      <c r="R23" s="278"/>
      <c r="S23" s="278"/>
      <c r="T23" s="319"/>
      <c r="U23" s="278"/>
      <c r="V23" s="289"/>
      <c r="W23" s="278"/>
      <c r="X23" s="203"/>
      <c r="Y23" s="21"/>
    </row>
    <row r="24" spans="1:27" ht="18">
      <c r="A24" s="21"/>
      <c r="B24" s="21"/>
      <c r="C24" s="21"/>
      <c r="D24" s="350"/>
      <c r="E24" s="21"/>
      <c r="F24" s="21"/>
      <c r="G24" s="21"/>
      <c r="H24" s="21"/>
      <c r="I24" s="21"/>
      <c r="J24" s="289"/>
      <c r="K24" s="21"/>
      <c r="L24" s="21"/>
      <c r="M24" s="21"/>
      <c r="N24" s="21"/>
      <c r="O24" s="21"/>
      <c r="P24" s="21"/>
      <c r="Q24" s="21"/>
      <c r="R24" s="21"/>
      <c r="S24" s="21"/>
      <c r="T24" s="319"/>
      <c r="U24" s="21"/>
      <c r="V24" s="21"/>
      <c r="W24" s="21"/>
      <c r="X24" s="203"/>
      <c r="Y24" s="21"/>
    </row>
    <row r="25" spans="1:27" ht="18">
      <c r="D25" s="350"/>
      <c r="G25" s="147"/>
      <c r="I25" s="155"/>
      <c r="J25" s="289"/>
      <c r="K25" s="143"/>
      <c r="L25" s="79"/>
      <c r="M25" s="148"/>
      <c r="N25" s="148"/>
      <c r="O25" s="147"/>
      <c r="P25" s="17"/>
      <c r="Q25" s="79"/>
      <c r="R25" s="17"/>
      <c r="S25" s="142"/>
      <c r="T25" s="319"/>
      <c r="U25" s="143"/>
      <c r="V25" s="17"/>
      <c r="W25" s="147"/>
      <c r="X25" s="203"/>
    </row>
    <row r="26" spans="1:27" ht="18">
      <c r="D26" s="350"/>
      <c r="I26" s="147"/>
      <c r="J26" s="147"/>
      <c r="K26" s="79"/>
      <c r="L26" s="79"/>
      <c r="M26" s="139"/>
      <c r="N26" s="139"/>
      <c r="O26" s="147"/>
      <c r="P26" s="17"/>
      <c r="Q26" s="79"/>
      <c r="R26" s="17"/>
      <c r="S26" s="142"/>
      <c r="U26" s="143"/>
      <c r="V26" s="17"/>
      <c r="W26" s="17"/>
      <c r="X26" s="203"/>
    </row>
    <row r="27" spans="1:27">
      <c r="K27" s="79"/>
      <c r="L27" s="79"/>
      <c r="M27" s="79"/>
      <c r="N27" s="79"/>
      <c r="O27" s="147"/>
      <c r="P27" s="17"/>
      <c r="Q27" s="79"/>
      <c r="R27" s="17"/>
      <c r="S27" s="17"/>
      <c r="U27" s="79"/>
      <c r="V27" s="17"/>
      <c r="W27" s="17"/>
    </row>
    <row r="28" spans="1:27">
      <c r="K28" s="79"/>
      <c r="L28" s="79"/>
      <c r="M28" s="148"/>
      <c r="N28" s="148"/>
      <c r="O28" s="79"/>
      <c r="P28" s="17"/>
      <c r="Q28" s="79"/>
      <c r="R28" s="17"/>
      <c r="S28" s="17"/>
    </row>
    <row r="29" spans="1:27">
      <c r="K29" s="79"/>
      <c r="L29" s="79"/>
      <c r="M29" s="148"/>
      <c r="N29" s="148"/>
      <c r="O29" s="139"/>
    </row>
    <row r="30" spans="1:27">
      <c r="M30" s="147"/>
      <c r="N30" s="147"/>
    </row>
    <row r="31" spans="1:27">
      <c r="M31" s="151"/>
      <c r="N31" s="151"/>
    </row>
    <row r="32" spans="1:27">
      <c r="M32" s="119"/>
      <c r="N32" s="119"/>
    </row>
  </sheetData>
  <mergeCells count="23">
    <mergeCell ref="C7:G7"/>
    <mergeCell ref="Q7:Y7"/>
    <mergeCell ref="F8:F9"/>
    <mergeCell ref="G8:G9"/>
    <mergeCell ref="W8:W9"/>
    <mergeCell ref="S8:S9"/>
    <mergeCell ref="Y8:Y9"/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67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A070-4A06-4333-ABA8-60ED3BD962F0}">
  <sheetPr>
    <tabColor theme="0"/>
  </sheetPr>
  <dimension ref="A1:Z125"/>
  <sheetViews>
    <sheetView rightToLeft="1" view="pageBreakPreview" zoomScaleNormal="100" zoomScaleSheetLayoutView="100" workbookViewId="0">
      <selection activeCell="U14" sqref="U14"/>
    </sheetView>
  </sheetViews>
  <sheetFormatPr defaultRowHeight="15"/>
  <cols>
    <col min="1" max="1" width="19.7109375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28515625" bestFit="1" customWidth="1"/>
    <col min="8" max="8" width="0.7109375" customWidth="1"/>
    <col min="9" max="9" width="12" bestFit="1" customWidth="1"/>
    <col min="10" max="10" width="0.7109375" customWidth="1"/>
    <col min="11" max="11" width="12.28515625" bestFit="1" customWidth="1"/>
    <col min="12" max="12" width="0.7109375" customWidth="1"/>
    <col min="14" max="14" width="0.5703125" customWidth="1"/>
    <col min="15" max="15" width="9.140625" customWidth="1"/>
    <col min="16" max="16" width="0.42578125" customWidth="1"/>
    <col min="18" max="18" width="0.42578125" customWidth="1"/>
    <col min="19" max="19" width="12.7109375" customWidth="1"/>
    <col min="20" max="20" width="0.42578125" customWidth="1"/>
    <col min="21" max="21" width="13.28515625" bestFit="1" customWidth="1"/>
    <col min="22" max="22" width="0.42578125" customWidth="1"/>
    <col min="23" max="23" width="15.28515625" bestFit="1" customWidth="1"/>
    <col min="24" max="24" width="0.5703125" customWidth="1"/>
  </cols>
  <sheetData>
    <row r="1" spans="1:26" ht="24">
      <c r="A1" s="379" t="str">
        <f>Sheet1!L4</f>
        <v>صندوق سرمایه‌گذاری اختصاصی بازارگردانی خبرگان اهداف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61"/>
      <c r="Y1" s="361"/>
      <c r="Z1" s="318"/>
    </row>
    <row r="2" spans="1:26" ht="24">
      <c r="A2" s="379" t="s">
        <v>59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361"/>
      <c r="Y2" s="361"/>
      <c r="Z2" s="318"/>
    </row>
    <row r="3" spans="1:26" ht="24">
      <c r="A3" s="379" t="str">
        <f>Sheet1!L5</f>
        <v>برای دوره یک ماهه منتهی به 31 خرداد ماه 1401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361"/>
      <c r="Y3" s="361"/>
      <c r="Z3" s="318"/>
    </row>
    <row r="4" spans="1:26" ht="31.5" customHeight="1">
      <c r="A4" s="388" t="s">
        <v>85</v>
      </c>
      <c r="B4" s="388"/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  <c r="Q4" s="388"/>
      <c r="R4" s="388"/>
      <c r="S4" s="388"/>
      <c r="T4" s="388"/>
      <c r="U4" s="388"/>
      <c r="V4" s="388"/>
      <c r="W4" s="388"/>
      <c r="X4" s="388"/>
      <c r="Y4" s="388"/>
      <c r="Z4" s="327"/>
    </row>
    <row r="5" spans="1:26" ht="19.5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</row>
    <row r="6" spans="1:26" ht="20.25" thickBot="1">
      <c r="A6" s="380" t="s">
        <v>26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00"/>
      <c r="O6" s="382"/>
      <c r="P6" s="382"/>
      <c r="Q6" s="382"/>
      <c r="R6" s="382"/>
      <c r="S6" s="382"/>
      <c r="T6" s="299"/>
      <c r="U6" s="387"/>
      <c r="V6" s="387"/>
      <c r="W6" s="387"/>
      <c r="X6" s="387"/>
      <c r="Y6" s="387"/>
      <c r="Z6" s="387"/>
    </row>
    <row r="7" spans="1:26" ht="21">
      <c r="A7" s="382" t="s">
        <v>27</v>
      </c>
      <c r="B7" s="300"/>
      <c r="C7" s="390" t="s">
        <v>10</v>
      </c>
      <c r="D7" s="300"/>
      <c r="E7" s="391" t="s">
        <v>9</v>
      </c>
      <c r="F7" s="299"/>
      <c r="G7" s="389" t="s">
        <v>38</v>
      </c>
      <c r="H7" s="300"/>
      <c r="I7" s="390" t="s">
        <v>30</v>
      </c>
      <c r="J7" s="300"/>
      <c r="K7" s="391" t="s">
        <v>8</v>
      </c>
      <c r="L7" s="390"/>
      <c r="M7" s="391" t="s">
        <v>7</v>
      </c>
      <c r="N7" s="300"/>
      <c r="O7" s="383"/>
      <c r="P7" s="382"/>
      <c r="Q7" s="382"/>
      <c r="R7" s="382"/>
      <c r="S7" s="314"/>
      <c r="T7" s="300"/>
      <c r="U7" s="381"/>
      <c r="V7" s="381"/>
      <c r="W7" s="381"/>
      <c r="X7" s="302"/>
      <c r="Y7" s="381"/>
      <c r="Z7" s="381"/>
    </row>
    <row r="8" spans="1:26" ht="35.25" customHeight="1" thickBot="1">
      <c r="A8" s="380"/>
      <c r="B8" s="300"/>
      <c r="C8" s="392"/>
      <c r="D8" s="300"/>
      <c r="E8" s="392"/>
      <c r="F8" s="315"/>
      <c r="G8" s="380"/>
      <c r="H8" s="300"/>
      <c r="I8" s="392"/>
      <c r="J8" s="300"/>
      <c r="K8" s="392"/>
      <c r="L8" s="391"/>
      <c r="M8" s="392"/>
      <c r="N8" s="300"/>
      <c r="O8" s="383"/>
      <c r="P8" s="382"/>
      <c r="Q8" s="382"/>
      <c r="R8" s="382"/>
      <c r="S8" s="314"/>
      <c r="T8" s="300"/>
      <c r="U8" s="302"/>
      <c r="V8" s="302"/>
      <c r="W8" s="299"/>
      <c r="X8" s="302"/>
      <c r="Y8" s="302"/>
      <c r="Z8" s="302"/>
    </row>
    <row r="9" spans="1:26" ht="32.25" customHeight="1">
      <c r="A9" s="290"/>
      <c r="B9" s="293"/>
      <c r="C9" s="288"/>
      <c r="D9" s="293"/>
      <c r="E9" s="288"/>
      <c r="F9" s="288"/>
      <c r="G9" s="293"/>
      <c r="H9" s="293"/>
      <c r="I9" s="288"/>
      <c r="J9" s="293"/>
      <c r="K9" s="317"/>
      <c r="L9" s="317"/>
      <c r="M9" s="317"/>
      <c r="N9" s="300"/>
      <c r="O9" s="285"/>
      <c r="P9" s="300"/>
      <c r="Q9" s="300"/>
      <c r="R9" s="300"/>
      <c r="S9" s="314"/>
      <c r="T9" s="300"/>
      <c r="U9" s="302"/>
      <c r="V9" s="302"/>
      <c r="W9" s="299"/>
      <c r="X9" s="302"/>
      <c r="Y9" s="302"/>
      <c r="Z9" s="302"/>
    </row>
    <row r="10" spans="1:26" ht="21">
      <c r="A10" s="300"/>
      <c r="B10" s="300"/>
      <c r="C10" s="299"/>
      <c r="D10" s="300"/>
      <c r="E10" s="299"/>
      <c r="F10" s="299"/>
      <c r="G10" s="300"/>
      <c r="H10" s="300"/>
      <c r="I10" s="299"/>
      <c r="J10" s="300"/>
      <c r="K10" s="299"/>
      <c r="L10" s="299"/>
      <c r="M10" s="299"/>
      <c r="N10" s="300"/>
      <c r="O10" s="285"/>
      <c r="P10" s="300"/>
      <c r="Q10" s="300"/>
      <c r="R10" s="300"/>
      <c r="S10" s="314"/>
      <c r="T10" s="300"/>
      <c r="U10" s="302"/>
      <c r="V10" s="302"/>
      <c r="W10" s="299"/>
      <c r="X10" s="302"/>
      <c r="Y10" s="302"/>
    </row>
    <row r="11" spans="1:26" ht="20.25" customHeight="1" thickBot="1">
      <c r="A11" s="306"/>
      <c r="B11" s="300"/>
      <c r="C11" s="300"/>
      <c r="D11" s="300"/>
      <c r="E11" s="380" t="s">
        <v>117</v>
      </c>
      <c r="F11" s="380"/>
      <c r="G11" s="380"/>
      <c r="H11" s="300"/>
      <c r="I11" s="380" t="s">
        <v>11</v>
      </c>
      <c r="J11" s="380"/>
      <c r="K11" s="380"/>
      <c r="L11" s="380"/>
      <c r="M11" s="380"/>
      <c r="N11" s="380"/>
      <c r="O11" s="380"/>
      <c r="P11" s="296"/>
      <c r="Q11" s="380" t="s">
        <v>124</v>
      </c>
      <c r="R11" s="380"/>
      <c r="S11" s="380"/>
      <c r="T11" s="380"/>
      <c r="U11" s="380"/>
      <c r="V11" s="380"/>
      <c r="W11" s="380"/>
      <c r="X11" s="380"/>
      <c r="Y11" s="380"/>
    </row>
    <row r="12" spans="1:26" ht="19.5" customHeight="1">
      <c r="A12" s="382" t="s">
        <v>27</v>
      </c>
      <c r="B12" s="300"/>
      <c r="C12" s="393" t="s">
        <v>3</v>
      </c>
      <c r="D12" s="389"/>
      <c r="E12" s="389" t="s">
        <v>0</v>
      </c>
      <c r="F12" s="316"/>
      <c r="G12" s="389" t="s">
        <v>28</v>
      </c>
      <c r="H12" s="300"/>
      <c r="I12" s="381" t="s">
        <v>4</v>
      </c>
      <c r="J12" s="381"/>
      <c r="K12" s="381"/>
      <c r="L12" s="381" t="s">
        <v>5</v>
      </c>
      <c r="M12" s="381"/>
      <c r="N12" s="381"/>
      <c r="O12" s="381"/>
      <c r="P12" s="300"/>
      <c r="Q12" s="382" t="s">
        <v>3</v>
      </c>
      <c r="R12" s="300"/>
      <c r="S12" s="382" t="s">
        <v>39</v>
      </c>
      <c r="T12" s="300"/>
      <c r="U12" s="382" t="s">
        <v>0</v>
      </c>
      <c r="V12" s="300"/>
      <c r="W12" s="383" t="s">
        <v>28</v>
      </c>
      <c r="X12" s="300"/>
      <c r="Y12" s="385" t="s">
        <v>78</v>
      </c>
    </row>
    <row r="13" spans="1:26" ht="20.25" thickBot="1">
      <c r="A13" s="380"/>
      <c r="B13" s="300"/>
      <c r="C13" s="384"/>
      <c r="D13" s="382"/>
      <c r="E13" s="380"/>
      <c r="F13" s="308"/>
      <c r="G13" s="380"/>
      <c r="H13" s="300"/>
      <c r="I13" s="297" t="s">
        <v>3</v>
      </c>
      <c r="J13" s="299"/>
      <c r="K13" s="297" t="s">
        <v>0</v>
      </c>
      <c r="L13" s="302"/>
      <c r="M13" s="297" t="s">
        <v>3</v>
      </c>
      <c r="N13" s="302"/>
      <c r="O13" s="307" t="s">
        <v>58</v>
      </c>
      <c r="P13" s="300"/>
      <c r="Q13" s="380"/>
      <c r="R13" s="300"/>
      <c r="S13" s="380"/>
      <c r="T13" s="300"/>
      <c r="U13" s="380"/>
      <c r="V13" s="308"/>
      <c r="W13" s="384"/>
      <c r="X13" s="300"/>
      <c r="Y13" s="386"/>
    </row>
    <row r="14" spans="1:26" ht="19.5">
      <c r="A14" s="300"/>
      <c r="B14" s="300"/>
      <c r="C14" s="285"/>
      <c r="D14" s="300"/>
      <c r="E14" s="293" t="s">
        <v>84</v>
      </c>
      <c r="F14" s="293"/>
      <c r="G14" s="293" t="s">
        <v>84</v>
      </c>
      <c r="H14" s="293"/>
      <c r="I14" s="287"/>
      <c r="J14" s="288"/>
      <c r="K14" s="293" t="s">
        <v>84</v>
      </c>
      <c r="L14" s="287"/>
      <c r="M14" s="287"/>
      <c r="N14" s="287"/>
      <c r="O14" s="293" t="s">
        <v>84</v>
      </c>
      <c r="P14" s="293"/>
      <c r="Q14" s="293"/>
      <c r="R14" s="293"/>
      <c r="S14" s="293" t="s">
        <v>84</v>
      </c>
      <c r="T14" s="293"/>
      <c r="U14" s="293" t="s">
        <v>84</v>
      </c>
      <c r="V14" s="293"/>
      <c r="W14" s="293" t="s">
        <v>84</v>
      </c>
      <c r="X14" s="300"/>
      <c r="Y14" s="312"/>
    </row>
    <row r="15" spans="1:26" ht="22.5" customHeight="1">
      <c r="A15" s="328"/>
      <c r="B15" s="320"/>
      <c r="C15" s="330">
        <v>0</v>
      </c>
      <c r="D15" s="330">
        <v>0</v>
      </c>
      <c r="E15" s="330">
        <v>0</v>
      </c>
      <c r="F15" s="330">
        <v>0</v>
      </c>
      <c r="G15" s="330">
        <v>0</v>
      </c>
      <c r="H15" s="329"/>
      <c r="I15" s="330">
        <v>0</v>
      </c>
      <c r="J15" s="288"/>
      <c r="K15" s="330">
        <v>0</v>
      </c>
      <c r="L15" s="329">
        <v>0</v>
      </c>
      <c r="M15" s="330">
        <v>0</v>
      </c>
      <c r="N15" s="330">
        <v>0</v>
      </c>
      <c r="O15" s="330">
        <v>0</v>
      </c>
      <c r="P15" s="329"/>
      <c r="Q15" s="330">
        <f>C15+I15-M15</f>
        <v>0</v>
      </c>
      <c r="R15" s="329"/>
      <c r="S15" s="330">
        <v>0</v>
      </c>
      <c r="T15" s="329"/>
      <c r="U15" s="330">
        <v>0</v>
      </c>
      <c r="V15" s="329"/>
      <c r="W15" s="330">
        <v>0</v>
      </c>
      <c r="X15" s="331"/>
      <c r="Y15" s="321">
        <f>W15/'[1] سهام'!$Y$2</f>
        <v>0</v>
      </c>
    </row>
    <row r="16" spans="1:26" ht="34.5" customHeight="1" thickBot="1">
      <c r="A16" s="306" t="s">
        <v>2</v>
      </c>
      <c r="B16" s="300"/>
      <c r="C16" s="336">
        <f>SUM(C15)</f>
        <v>0</v>
      </c>
      <c r="D16" s="337"/>
      <c r="E16" s="336">
        <f>SUM(E15)</f>
        <v>0</v>
      </c>
      <c r="F16" s="330"/>
      <c r="G16" s="336">
        <f>SUM(G15)</f>
        <v>0</v>
      </c>
      <c r="H16" s="330"/>
      <c r="I16" s="336">
        <f>SUM(I15)</f>
        <v>0</v>
      </c>
      <c r="J16" s="338"/>
      <c r="K16" s="336">
        <f>SUM(K15)</f>
        <v>0</v>
      </c>
      <c r="L16" s="330">
        <v>0</v>
      </c>
      <c r="M16" s="336">
        <f>SUM(M15)</f>
        <v>0</v>
      </c>
      <c r="N16" s="330">
        <v>0</v>
      </c>
      <c r="O16" s="336">
        <f>SUM(O15)</f>
        <v>0</v>
      </c>
      <c r="P16" s="330" t="e">
        <f>SUM(#REF!)</f>
        <v>#REF!</v>
      </c>
      <c r="Q16" s="336">
        <f>SUM(Q15)</f>
        <v>0</v>
      </c>
      <c r="R16" s="329" t="e">
        <f>SUM(#REF!)</f>
        <v>#REF!</v>
      </c>
      <c r="S16" s="329"/>
      <c r="T16" s="329" t="e">
        <f>SUM(#REF!)</f>
        <v>#REF!</v>
      </c>
      <c r="U16" s="336">
        <f>SUM(U15)</f>
        <v>0</v>
      </c>
      <c r="V16" s="330" t="e">
        <f>SUM(#REF!)</f>
        <v>#REF!</v>
      </c>
      <c r="W16" s="336">
        <f>SUM(W15)</f>
        <v>0</v>
      </c>
      <c r="X16" s="309"/>
      <c r="Y16" s="313">
        <f>SUM(Y15)</f>
        <v>0</v>
      </c>
    </row>
    <row r="17" spans="1:14" ht="18.75" thickTop="1">
      <c r="F17" s="329"/>
      <c r="H17" s="329"/>
      <c r="J17" s="288"/>
      <c r="L17" s="329">
        <v>0</v>
      </c>
      <c r="N17" s="330">
        <v>0</v>
      </c>
    </row>
    <row r="18" spans="1:14" ht="18">
      <c r="F18" s="329"/>
      <c r="H18" s="329"/>
      <c r="J18" s="288"/>
      <c r="L18" s="329">
        <v>0</v>
      </c>
      <c r="N18" s="330">
        <v>0</v>
      </c>
    </row>
    <row r="19" spans="1:14" ht="18">
      <c r="H19" s="329"/>
      <c r="J19" s="288"/>
      <c r="L19" s="329">
        <v>0</v>
      </c>
    </row>
    <row r="20" spans="1:14" ht="18">
      <c r="H20" s="329"/>
      <c r="J20" s="288"/>
    </row>
    <row r="29" spans="1:14" ht="19.5">
      <c r="A29" s="292"/>
      <c r="B29" s="301"/>
      <c r="C29" s="295"/>
      <c r="D29" s="295"/>
      <c r="E29" s="295"/>
      <c r="F29" s="295"/>
      <c r="G29" s="295"/>
      <c r="H29" s="295"/>
      <c r="I29" s="301"/>
      <c r="J29" s="295"/>
    </row>
    <row r="30" spans="1:14" ht="19.5">
      <c r="A30" s="292"/>
      <c r="B30" s="301"/>
      <c r="C30" s="295"/>
      <c r="D30" s="295"/>
      <c r="E30" s="295"/>
      <c r="F30" s="295"/>
      <c r="G30" s="295"/>
      <c r="H30" s="295"/>
      <c r="I30" s="301"/>
      <c r="J30" s="295"/>
    </row>
    <row r="31" spans="1:14" ht="19.5">
      <c r="A31" s="292"/>
      <c r="B31" s="301"/>
      <c r="C31" s="295"/>
      <c r="D31" s="295"/>
      <c r="E31" s="295"/>
      <c r="F31" s="295"/>
      <c r="G31" s="295"/>
      <c r="H31" s="295"/>
      <c r="I31" s="301"/>
      <c r="J31" s="295"/>
    </row>
    <row r="32" spans="1:14" ht="19.5">
      <c r="A32" s="292"/>
      <c r="B32" s="301"/>
      <c r="C32" s="295"/>
      <c r="D32" s="295"/>
      <c r="E32" s="295"/>
      <c r="F32" s="295"/>
      <c r="G32" s="295"/>
      <c r="H32" s="295"/>
      <c r="I32" s="301"/>
      <c r="J32" s="295"/>
    </row>
    <row r="33" spans="1:10" ht="19.5">
      <c r="A33" s="292"/>
      <c r="B33" s="301"/>
      <c r="C33" s="295"/>
      <c r="D33" s="295"/>
      <c r="E33" s="295"/>
      <c r="F33" s="295"/>
      <c r="G33" s="295"/>
      <c r="H33" s="295"/>
      <c r="I33" s="301"/>
      <c r="J33" s="295"/>
    </row>
    <row r="34" spans="1:10" ht="19.5">
      <c r="A34" s="292"/>
      <c r="B34" s="301"/>
      <c r="C34" s="295"/>
      <c r="D34" s="295"/>
      <c r="E34" s="295"/>
      <c r="F34" s="295"/>
      <c r="G34" s="295"/>
      <c r="H34" s="295"/>
      <c r="I34" s="301"/>
      <c r="J34" s="295"/>
    </row>
    <row r="35" spans="1:10" ht="19.5">
      <c r="A35" s="292"/>
      <c r="B35" s="301"/>
      <c r="C35" s="295"/>
      <c r="D35" s="295"/>
      <c r="E35" s="295"/>
      <c r="F35" s="295"/>
      <c r="G35" s="295"/>
      <c r="H35" s="295"/>
      <c r="I35" s="301"/>
      <c r="J35" s="295"/>
    </row>
    <row r="36" spans="1:10" ht="19.5">
      <c r="A36" s="292"/>
      <c r="B36" s="301"/>
      <c r="C36" s="295"/>
      <c r="D36" s="295"/>
      <c r="E36" s="295"/>
      <c r="F36" s="295"/>
      <c r="G36" s="295"/>
      <c r="H36" s="295"/>
      <c r="I36" s="301"/>
      <c r="J36" s="295"/>
    </row>
    <row r="37" spans="1:10" ht="19.5">
      <c r="A37" s="292"/>
      <c r="B37" s="301"/>
      <c r="C37" s="295"/>
      <c r="D37" s="295"/>
      <c r="E37" s="295"/>
      <c r="F37" s="295"/>
      <c r="G37" s="295"/>
      <c r="H37" s="295"/>
      <c r="I37" s="301"/>
      <c r="J37" s="295"/>
    </row>
    <row r="38" spans="1:10" ht="19.5">
      <c r="A38" s="292"/>
      <c r="B38" s="301"/>
      <c r="C38" s="295"/>
      <c r="D38" s="295"/>
      <c r="E38" s="295"/>
      <c r="F38" s="295"/>
      <c r="G38" s="295"/>
      <c r="H38" s="295"/>
      <c r="I38" s="301"/>
      <c r="J38" s="295"/>
    </row>
    <row r="39" spans="1:10" ht="19.5">
      <c r="A39" s="292"/>
      <c r="B39" s="301"/>
      <c r="C39" s="295"/>
      <c r="D39" s="295"/>
      <c r="E39" s="295"/>
      <c r="F39" s="295"/>
      <c r="G39" s="295"/>
      <c r="H39" s="295"/>
      <c r="I39" s="301"/>
      <c r="J39" s="295"/>
    </row>
    <row r="40" spans="1:10" ht="19.5">
      <c r="A40" s="292"/>
      <c r="B40" s="301"/>
      <c r="C40" s="295"/>
      <c r="D40" s="295"/>
      <c r="E40" s="295"/>
      <c r="F40" s="295"/>
      <c r="G40" s="295"/>
      <c r="H40" s="295"/>
      <c r="I40" s="301"/>
      <c r="J40" s="295"/>
    </row>
    <row r="41" spans="1:10" ht="19.5">
      <c r="A41" s="292"/>
      <c r="B41" s="301"/>
      <c r="C41" s="295"/>
      <c r="D41" s="295"/>
      <c r="E41" s="295"/>
      <c r="F41" s="295"/>
      <c r="G41" s="295"/>
      <c r="H41" s="295"/>
      <c r="I41" s="301"/>
      <c r="J41" s="295"/>
    </row>
    <row r="42" spans="1:10" ht="19.5">
      <c r="A42" s="292"/>
      <c r="B42" s="301"/>
      <c r="C42" s="295"/>
      <c r="D42" s="295"/>
      <c r="E42" s="295"/>
      <c r="F42" s="295"/>
      <c r="G42" s="295"/>
      <c r="H42" s="295"/>
      <c r="I42" s="301"/>
      <c r="J42" s="295"/>
    </row>
    <row r="43" spans="1:10" ht="19.5">
      <c r="A43" s="292"/>
      <c r="B43" s="301"/>
      <c r="C43" s="295"/>
      <c r="D43" s="295"/>
      <c r="E43" s="295"/>
      <c r="F43" s="295"/>
      <c r="G43" s="295"/>
      <c r="H43" s="295"/>
      <c r="I43" s="301"/>
      <c r="J43" s="295"/>
    </row>
    <row r="44" spans="1:10" ht="19.5">
      <c r="A44" s="292"/>
      <c r="B44" s="301"/>
      <c r="C44" s="295"/>
      <c r="D44" s="295"/>
      <c r="E44" s="295"/>
      <c r="F44" s="295"/>
      <c r="G44" s="295"/>
      <c r="H44" s="295"/>
      <c r="I44" s="301"/>
      <c r="J44" s="295"/>
    </row>
    <row r="45" spans="1:10" ht="19.5">
      <c r="A45" s="292"/>
      <c r="B45" s="301"/>
      <c r="C45" s="295"/>
      <c r="D45" s="295"/>
      <c r="E45" s="295"/>
      <c r="F45" s="295"/>
      <c r="G45" s="295"/>
      <c r="H45" s="295"/>
      <c r="I45" s="301"/>
      <c r="J45" s="295"/>
    </row>
    <row r="46" spans="1:10" ht="19.5">
      <c r="A46" s="292"/>
      <c r="B46" s="301"/>
      <c r="C46" s="295"/>
      <c r="D46" s="295"/>
      <c r="E46" s="295"/>
      <c r="F46" s="295"/>
      <c r="G46" s="295"/>
      <c r="H46" s="295"/>
      <c r="I46" s="301"/>
      <c r="J46" s="295"/>
    </row>
    <row r="47" spans="1:10" ht="19.5">
      <c r="A47" s="292"/>
      <c r="B47" s="301"/>
      <c r="C47" s="295"/>
      <c r="D47" s="295"/>
      <c r="E47" s="295"/>
      <c r="F47" s="295"/>
      <c r="G47" s="295"/>
      <c r="H47" s="295"/>
      <c r="I47" s="301"/>
      <c r="J47" s="295"/>
    </row>
    <row r="48" spans="1:10" ht="19.5">
      <c r="A48" s="292"/>
      <c r="B48" s="301"/>
      <c r="C48" s="295"/>
      <c r="D48" s="295"/>
      <c r="E48" s="295"/>
      <c r="F48" s="295"/>
      <c r="G48" s="295"/>
      <c r="H48" s="295"/>
      <c r="I48" s="301"/>
      <c r="J48" s="295"/>
    </row>
    <row r="49" spans="1:10" ht="19.5">
      <c r="A49" s="292"/>
      <c r="B49" s="301"/>
      <c r="C49" s="295"/>
      <c r="D49" s="295"/>
      <c r="E49" s="295"/>
      <c r="F49" s="295"/>
      <c r="G49" s="295"/>
      <c r="H49" s="295"/>
      <c r="I49" s="301"/>
      <c r="J49" s="295"/>
    </row>
    <row r="50" spans="1:10" ht="19.5">
      <c r="A50" s="292"/>
      <c r="B50" s="301"/>
      <c r="C50" s="295"/>
      <c r="D50" s="295"/>
      <c r="E50" s="295"/>
      <c r="F50" s="295"/>
      <c r="G50" s="295"/>
      <c r="H50" s="295"/>
      <c r="I50" s="301"/>
      <c r="J50" s="295"/>
    </row>
    <row r="51" spans="1:10" ht="19.5">
      <c r="A51" s="292"/>
      <c r="B51" s="301"/>
      <c r="C51" s="295"/>
      <c r="D51" s="295"/>
      <c r="E51" s="295"/>
      <c r="F51" s="295"/>
      <c r="G51" s="295"/>
      <c r="H51" s="295"/>
      <c r="I51" s="301"/>
      <c r="J51" s="295"/>
    </row>
    <row r="52" spans="1:10" ht="19.5">
      <c r="A52" s="292"/>
      <c r="B52" s="301"/>
      <c r="C52" s="295"/>
      <c r="D52" s="295"/>
      <c r="E52" s="295"/>
      <c r="F52" s="295"/>
      <c r="G52" s="295"/>
      <c r="H52" s="295"/>
      <c r="I52" s="301"/>
      <c r="J52" s="295"/>
    </row>
    <row r="53" spans="1:10" ht="19.5">
      <c r="A53" s="292"/>
      <c r="B53" s="301"/>
      <c r="C53" s="295"/>
      <c r="D53" s="295"/>
      <c r="E53" s="295"/>
      <c r="F53" s="295"/>
      <c r="G53" s="295"/>
      <c r="H53" s="295"/>
      <c r="I53" s="301"/>
      <c r="J53" s="295"/>
    </row>
    <row r="54" spans="1:10" ht="19.5">
      <c r="A54" s="292"/>
      <c r="B54" s="301"/>
      <c r="C54" s="295"/>
      <c r="D54" s="295"/>
      <c r="E54" s="295"/>
      <c r="F54" s="295"/>
      <c r="G54" s="295"/>
      <c r="H54" s="295"/>
      <c r="I54" s="301"/>
      <c r="J54" s="295"/>
    </row>
    <row r="55" spans="1:10" ht="19.5">
      <c r="A55" s="292"/>
      <c r="B55" s="301"/>
      <c r="C55" s="295"/>
      <c r="D55" s="295"/>
      <c r="E55" s="295"/>
      <c r="F55" s="295"/>
      <c r="G55" s="295"/>
      <c r="H55" s="295"/>
      <c r="I55" s="301"/>
      <c r="J55" s="295"/>
    </row>
    <row r="56" spans="1:10" ht="19.5">
      <c r="A56" s="296"/>
      <c r="B56" s="296"/>
      <c r="C56" s="300"/>
      <c r="D56" s="303"/>
      <c r="E56" s="300"/>
      <c r="F56" s="296"/>
      <c r="G56" s="296"/>
      <c r="H56" s="296"/>
      <c r="I56" s="295"/>
      <c r="J56" s="304"/>
    </row>
    <row r="57" spans="1:10" ht="19.5">
      <c r="A57" s="296"/>
      <c r="B57" s="296"/>
      <c r="C57" s="300"/>
      <c r="D57" s="303"/>
      <c r="E57" s="300"/>
      <c r="F57" s="296"/>
      <c r="G57" s="296"/>
      <c r="H57" s="296"/>
      <c r="I57" s="295"/>
      <c r="J57" s="304"/>
    </row>
    <row r="58" spans="1:10" ht="19.5">
      <c r="A58" s="296"/>
      <c r="B58" s="286"/>
      <c r="C58" s="300"/>
      <c r="D58" s="305"/>
      <c r="E58" s="300"/>
      <c r="F58" s="296"/>
      <c r="G58" s="296"/>
      <c r="H58" s="296"/>
      <c r="I58" s="295"/>
      <c r="J58" s="304"/>
    </row>
    <row r="59" spans="1:10" ht="19.5">
      <c r="A59" s="296"/>
      <c r="B59" s="286"/>
      <c r="C59" s="300"/>
      <c r="D59" s="305"/>
      <c r="E59" s="300"/>
      <c r="F59" s="296"/>
      <c r="G59" s="296"/>
      <c r="H59" s="296"/>
      <c r="I59" s="295"/>
      <c r="J59" s="304"/>
    </row>
    <row r="60" spans="1:10" ht="19.5">
      <c r="A60" s="322"/>
      <c r="B60" s="323"/>
      <c r="C60" s="320"/>
      <c r="D60" s="324"/>
      <c r="E60" s="320"/>
      <c r="F60" s="322"/>
      <c r="G60" s="322"/>
      <c r="H60" s="322"/>
      <c r="I60" s="325"/>
      <c r="J60" s="326"/>
    </row>
    <row r="61" spans="1:10" ht="19.5">
      <c r="A61" s="296"/>
      <c r="B61" s="298"/>
      <c r="C61" s="300"/>
      <c r="D61" s="305"/>
      <c r="E61" s="300"/>
      <c r="F61" s="296"/>
      <c r="G61" s="296"/>
      <c r="H61" s="296"/>
      <c r="I61" s="295"/>
      <c r="J61" s="304"/>
    </row>
    <row r="62" spans="1:10" ht="19.5">
      <c r="A62" s="296"/>
      <c r="B62" s="298"/>
      <c r="C62" s="300"/>
      <c r="D62" s="305"/>
      <c r="E62" s="300"/>
      <c r="F62" s="296"/>
      <c r="G62" s="296"/>
      <c r="H62" s="296"/>
      <c r="I62" s="295"/>
      <c r="J62" s="304"/>
    </row>
    <row r="63" spans="1:10" ht="19.5">
      <c r="A63" s="296"/>
      <c r="B63" s="298"/>
      <c r="C63" s="300"/>
      <c r="D63" s="305"/>
      <c r="E63" s="300"/>
      <c r="F63" s="296"/>
      <c r="G63" s="296"/>
      <c r="H63" s="296"/>
      <c r="I63" s="295"/>
      <c r="J63" s="304"/>
    </row>
    <row r="64" spans="1:10" ht="19.5">
      <c r="A64" s="296"/>
      <c r="B64" s="298"/>
      <c r="C64" s="300"/>
      <c r="D64" s="305"/>
      <c r="E64" s="300"/>
      <c r="F64" s="296"/>
      <c r="G64" s="296"/>
      <c r="H64" s="296"/>
      <c r="I64" s="295"/>
      <c r="J64" s="304"/>
    </row>
    <row r="65" spans="1:10" ht="19.5">
      <c r="A65" s="296"/>
      <c r="B65" s="298"/>
      <c r="C65" s="300"/>
      <c r="D65" s="305"/>
      <c r="E65" s="300"/>
      <c r="F65" s="296"/>
      <c r="G65" s="296"/>
      <c r="H65" s="296"/>
      <c r="I65" s="295"/>
      <c r="J65" s="304"/>
    </row>
    <row r="66" spans="1:10" ht="19.5">
      <c r="A66" s="296"/>
      <c r="B66" s="298"/>
      <c r="C66" s="300"/>
      <c r="D66" s="305"/>
      <c r="E66" s="300"/>
      <c r="F66" s="296"/>
      <c r="G66" s="296"/>
      <c r="H66" s="296"/>
      <c r="I66" s="295"/>
      <c r="J66" s="304"/>
    </row>
    <row r="67" spans="1:10" ht="19.5">
      <c r="A67" s="296"/>
      <c r="B67" s="298"/>
      <c r="C67" s="300"/>
      <c r="D67" s="305"/>
      <c r="E67" s="300"/>
      <c r="F67" s="296"/>
      <c r="G67" s="296"/>
      <c r="H67" s="296"/>
      <c r="I67" s="295"/>
      <c r="J67" s="304"/>
    </row>
    <row r="68" spans="1:10" ht="19.5">
      <c r="A68" s="296"/>
      <c r="B68" s="298"/>
      <c r="C68" s="300"/>
      <c r="D68" s="305"/>
      <c r="E68" s="300"/>
      <c r="F68" s="296"/>
      <c r="G68" s="296"/>
      <c r="H68" s="296"/>
      <c r="I68" s="295"/>
      <c r="J68" s="304"/>
    </row>
    <row r="69" spans="1:10" ht="19.5">
      <c r="A69" s="296"/>
      <c r="B69" s="298"/>
      <c r="C69" s="300"/>
      <c r="D69" s="305"/>
      <c r="E69" s="300"/>
      <c r="F69" s="296"/>
      <c r="G69" s="296"/>
      <c r="H69" s="296"/>
      <c r="I69" s="295"/>
      <c r="J69" s="304"/>
    </row>
    <row r="70" spans="1:10" ht="19.5">
      <c r="A70" s="296"/>
      <c r="B70" s="298"/>
      <c r="C70" s="300"/>
      <c r="D70" s="305"/>
      <c r="E70" s="300"/>
      <c r="F70" s="296"/>
      <c r="G70" s="296"/>
      <c r="H70" s="296"/>
      <c r="I70" s="295"/>
      <c r="J70" s="304"/>
    </row>
    <row r="71" spans="1:10" ht="19.5">
      <c r="A71" s="296"/>
      <c r="B71" s="298"/>
      <c r="C71" s="300"/>
      <c r="D71" s="305"/>
      <c r="E71" s="300"/>
      <c r="F71" s="296"/>
      <c r="G71" s="296"/>
      <c r="H71" s="296"/>
      <c r="I71" s="295"/>
      <c r="J71" s="304"/>
    </row>
    <row r="72" spans="1:10" ht="19.5">
      <c r="A72" s="296"/>
      <c r="B72" s="298"/>
      <c r="C72" s="300"/>
      <c r="D72" s="305"/>
      <c r="E72" s="300"/>
      <c r="F72" s="296"/>
      <c r="G72" s="296"/>
      <c r="H72" s="296"/>
      <c r="I72" s="295"/>
      <c r="J72" s="304"/>
    </row>
    <row r="73" spans="1:10" ht="19.5">
      <c r="A73" s="296"/>
      <c r="B73" s="298"/>
      <c r="C73" s="300"/>
      <c r="D73" s="305"/>
      <c r="E73" s="300"/>
      <c r="F73" s="296"/>
      <c r="G73" s="296"/>
      <c r="H73" s="296"/>
      <c r="I73" s="295"/>
      <c r="J73" s="304"/>
    </row>
    <row r="74" spans="1:10" ht="19.5">
      <c r="A74" s="296"/>
      <c r="B74" s="298"/>
      <c r="C74" s="300"/>
      <c r="D74" s="305"/>
      <c r="E74" s="300"/>
      <c r="F74" s="296"/>
      <c r="G74" s="296"/>
      <c r="H74" s="296"/>
      <c r="I74" s="295"/>
      <c r="J74" s="304"/>
    </row>
    <row r="75" spans="1:10" ht="19.5">
      <c r="A75" s="296"/>
      <c r="B75" s="298"/>
      <c r="C75" s="300"/>
      <c r="D75" s="305"/>
      <c r="E75" s="300"/>
      <c r="F75" s="296"/>
      <c r="G75" s="296"/>
      <c r="H75" s="296"/>
      <c r="I75" s="295"/>
      <c r="J75" s="304"/>
    </row>
    <row r="76" spans="1:10" ht="19.5">
      <c r="A76" s="296"/>
      <c r="B76" s="298"/>
      <c r="C76" s="300"/>
      <c r="D76" s="305"/>
      <c r="E76" s="300"/>
      <c r="F76" s="296"/>
      <c r="G76" s="296"/>
      <c r="H76" s="296"/>
      <c r="I76" s="295"/>
      <c r="J76" s="304"/>
    </row>
    <row r="77" spans="1:10" ht="19.5">
      <c r="A77" s="296"/>
      <c r="B77" s="298"/>
      <c r="C77" s="300"/>
      <c r="D77" s="305"/>
      <c r="E77" s="300"/>
      <c r="F77" s="296"/>
      <c r="G77" s="296"/>
      <c r="H77" s="296"/>
      <c r="I77" s="295"/>
      <c r="J77" s="304"/>
    </row>
    <row r="78" spans="1:10" ht="19.5">
      <c r="A78" s="296"/>
      <c r="B78" s="298"/>
      <c r="C78" s="300"/>
      <c r="D78" s="305"/>
      <c r="E78" s="300"/>
      <c r="F78" s="296"/>
      <c r="G78" s="296"/>
      <c r="H78" s="296"/>
      <c r="I78" s="295"/>
      <c r="J78" s="304"/>
    </row>
    <row r="79" spans="1:10" ht="19.5">
      <c r="A79" s="296"/>
      <c r="B79" s="298"/>
      <c r="C79" s="300"/>
      <c r="D79" s="305"/>
      <c r="E79" s="300"/>
      <c r="F79" s="296"/>
      <c r="G79" s="296"/>
      <c r="H79" s="296"/>
      <c r="I79" s="295"/>
      <c r="J79" s="304"/>
    </row>
    <row r="80" spans="1:10" ht="19.5">
      <c r="A80" s="296"/>
      <c r="B80" s="298"/>
      <c r="C80" s="300"/>
      <c r="D80" s="305"/>
      <c r="E80" s="300"/>
      <c r="F80" s="296"/>
      <c r="G80" s="296"/>
      <c r="H80" s="296"/>
      <c r="I80" s="295"/>
      <c r="J80" s="304"/>
    </row>
    <row r="81" spans="1:10" ht="19.5">
      <c r="A81" s="296"/>
      <c r="B81" s="298"/>
      <c r="C81" s="300"/>
      <c r="D81" s="305"/>
      <c r="E81" s="300"/>
      <c r="F81" s="296"/>
      <c r="G81" s="296"/>
      <c r="H81" s="296"/>
      <c r="I81" s="295"/>
      <c r="J81" s="304"/>
    </row>
    <row r="82" spans="1:10" ht="19.5">
      <c r="A82" s="296"/>
      <c r="B82" s="298"/>
      <c r="C82" s="300"/>
      <c r="D82" s="305"/>
      <c r="E82" s="300"/>
      <c r="F82" s="296"/>
      <c r="G82" s="296"/>
      <c r="H82" s="296"/>
      <c r="I82" s="295"/>
      <c r="J82" s="304"/>
    </row>
    <row r="83" spans="1:10" ht="19.5">
      <c r="A83" s="296"/>
      <c r="B83" s="298"/>
      <c r="C83" s="300"/>
      <c r="D83" s="305"/>
      <c r="E83" s="300"/>
      <c r="F83" s="296"/>
      <c r="G83" s="296"/>
      <c r="H83" s="296"/>
      <c r="I83" s="295"/>
      <c r="J83" s="304"/>
    </row>
    <row r="84" spans="1:10" ht="19.5">
      <c r="A84" s="296"/>
      <c r="B84" s="298"/>
      <c r="C84" s="300"/>
      <c r="D84" s="305"/>
      <c r="E84" s="300"/>
      <c r="F84" s="296"/>
      <c r="G84" s="296"/>
      <c r="H84" s="296"/>
      <c r="I84" s="295"/>
      <c r="J84" s="304"/>
    </row>
    <row r="85" spans="1:10" ht="19.5">
      <c r="A85" s="296"/>
      <c r="B85" s="298"/>
      <c r="C85" s="300"/>
      <c r="D85" s="305"/>
      <c r="E85" s="300"/>
      <c r="F85" s="296"/>
      <c r="G85" s="296"/>
      <c r="H85" s="296"/>
      <c r="I85" s="295"/>
      <c r="J85" s="304"/>
    </row>
    <row r="86" spans="1:10" ht="19.5">
      <c r="A86" s="296"/>
      <c r="B86" s="298"/>
      <c r="C86" s="300"/>
      <c r="D86" s="305"/>
      <c r="E86" s="300"/>
      <c r="F86" s="296"/>
      <c r="G86" s="296"/>
      <c r="H86" s="296"/>
      <c r="I86" s="295"/>
      <c r="J86" s="304"/>
    </row>
    <row r="87" spans="1:10" ht="19.5">
      <c r="A87" s="296"/>
      <c r="B87" s="298"/>
      <c r="C87" s="300"/>
      <c r="D87" s="305"/>
      <c r="E87" s="300"/>
      <c r="F87" s="296"/>
      <c r="G87" s="296"/>
      <c r="H87" s="296"/>
      <c r="I87" s="295"/>
      <c r="J87" s="304"/>
    </row>
    <row r="88" spans="1:10" ht="19.5">
      <c r="A88" s="296"/>
      <c r="B88" s="296"/>
      <c r="C88" s="300"/>
      <c r="D88" s="303"/>
      <c r="E88" s="300"/>
      <c r="F88" s="296"/>
      <c r="G88" s="296"/>
      <c r="H88" s="296"/>
      <c r="I88" s="295"/>
      <c r="J88" s="304"/>
    </row>
    <row r="89" spans="1:10" ht="19.5">
      <c r="A89" s="296"/>
      <c r="B89" s="296"/>
      <c r="C89" s="295"/>
      <c r="D89" s="303"/>
      <c r="E89" s="295"/>
      <c r="F89" s="296"/>
      <c r="G89" s="296"/>
      <c r="H89" s="296"/>
      <c r="I89" s="295"/>
      <c r="J89" s="304"/>
    </row>
    <row r="90" spans="1:10" ht="19.5">
      <c r="A90" s="296"/>
      <c r="B90" s="296"/>
      <c r="C90" s="295"/>
      <c r="D90" s="303"/>
      <c r="E90" s="295"/>
      <c r="F90" s="296"/>
      <c r="G90" s="296"/>
      <c r="H90" s="296"/>
      <c r="I90" s="295"/>
      <c r="J90" s="304"/>
    </row>
    <row r="91" spans="1:10" ht="19.5">
      <c r="A91" s="296"/>
      <c r="B91" s="296"/>
      <c r="C91" s="295"/>
      <c r="D91" s="303"/>
      <c r="E91" s="295"/>
      <c r="F91" s="296"/>
      <c r="G91" s="296"/>
      <c r="H91" s="296"/>
      <c r="I91" s="295"/>
      <c r="J91" s="304"/>
    </row>
    <row r="92" spans="1:10" ht="19.5">
      <c r="A92" s="296"/>
      <c r="B92" s="296"/>
      <c r="C92" s="295"/>
      <c r="D92" s="303"/>
      <c r="E92" s="295"/>
      <c r="F92" s="296"/>
      <c r="G92" s="296"/>
      <c r="H92" s="296"/>
      <c r="I92" s="295"/>
      <c r="J92" s="304"/>
    </row>
    <row r="93" spans="1:10" ht="19.5">
      <c r="A93" s="296"/>
      <c r="B93" s="296"/>
      <c r="C93" s="295"/>
      <c r="D93" s="303"/>
      <c r="E93" s="295"/>
      <c r="F93" s="296"/>
      <c r="G93" s="296"/>
      <c r="H93" s="296"/>
      <c r="I93" s="295"/>
      <c r="J93" s="304"/>
    </row>
    <row r="94" spans="1:10" ht="19.5">
      <c r="A94" s="296"/>
      <c r="B94" s="296"/>
      <c r="C94" s="295"/>
      <c r="D94" s="303"/>
      <c r="E94" s="295"/>
      <c r="F94" s="296"/>
      <c r="G94" s="296"/>
      <c r="H94" s="296"/>
      <c r="I94" s="295"/>
      <c r="J94" s="304"/>
    </row>
    <row r="95" spans="1:10" ht="19.5">
      <c r="A95" s="296"/>
      <c r="B95" s="298"/>
      <c r="C95" s="300"/>
      <c r="D95" s="305"/>
      <c r="E95" s="300"/>
      <c r="F95" s="296"/>
      <c r="G95" s="296"/>
      <c r="H95" s="296"/>
      <c r="I95" s="295"/>
      <c r="J95" s="304"/>
    </row>
    <row r="96" spans="1:10" ht="19.5">
      <c r="A96" s="296"/>
      <c r="B96" s="298"/>
      <c r="C96" s="300"/>
      <c r="D96" s="305"/>
      <c r="E96" s="300"/>
      <c r="F96" s="296"/>
      <c r="G96" s="296"/>
      <c r="H96" s="296"/>
      <c r="I96" s="295"/>
      <c r="J96" s="304"/>
    </row>
    <row r="97" spans="1:10" ht="19.5">
      <c r="A97" s="296"/>
      <c r="B97" s="298"/>
      <c r="C97" s="300"/>
      <c r="D97" s="305"/>
      <c r="E97" s="300"/>
      <c r="F97" s="296"/>
      <c r="G97" s="296"/>
      <c r="H97" s="296"/>
      <c r="I97" s="295"/>
      <c r="J97" s="304"/>
    </row>
    <row r="98" spans="1:10" ht="19.5">
      <c r="A98" s="296"/>
      <c r="B98" s="298"/>
      <c r="C98" s="300"/>
      <c r="D98" s="305"/>
      <c r="E98" s="300"/>
      <c r="F98" s="296"/>
      <c r="G98" s="296"/>
      <c r="H98" s="296"/>
      <c r="I98" s="295"/>
      <c r="J98" s="304"/>
    </row>
    <row r="99" spans="1:10" ht="19.5">
      <c r="A99" s="296"/>
      <c r="B99" s="298"/>
      <c r="C99" s="300"/>
      <c r="D99" s="305"/>
      <c r="E99" s="300"/>
      <c r="F99" s="296"/>
      <c r="G99" s="296"/>
      <c r="H99" s="296"/>
      <c r="I99" s="295"/>
      <c r="J99" s="304"/>
    </row>
    <row r="100" spans="1:10" ht="19.5">
      <c r="A100" s="296"/>
      <c r="B100" s="298"/>
      <c r="C100" s="300"/>
      <c r="D100" s="305"/>
      <c r="E100" s="300"/>
      <c r="F100" s="296"/>
      <c r="G100" s="296"/>
      <c r="H100" s="296"/>
      <c r="I100" s="295"/>
      <c r="J100" s="304"/>
    </row>
    <row r="101" spans="1:10" ht="19.5">
      <c r="A101" s="296"/>
      <c r="B101" s="298"/>
      <c r="C101" s="300"/>
      <c r="D101" s="305"/>
      <c r="E101" s="300"/>
      <c r="F101" s="296"/>
      <c r="G101" s="296"/>
      <c r="H101" s="296"/>
      <c r="I101" s="295"/>
      <c r="J101" s="304"/>
    </row>
    <row r="102" spans="1:10" ht="19.5">
      <c r="A102" s="296"/>
      <c r="B102" s="298"/>
      <c r="C102" s="300"/>
      <c r="D102" s="305"/>
      <c r="E102" s="300"/>
      <c r="F102" s="296"/>
      <c r="G102" s="296"/>
      <c r="H102" s="296"/>
      <c r="I102" s="295"/>
      <c r="J102" s="304"/>
    </row>
    <row r="103" spans="1:10" ht="19.5">
      <c r="A103" s="296"/>
      <c r="B103" s="298"/>
      <c r="C103" s="300"/>
      <c r="D103" s="305"/>
      <c r="E103" s="300"/>
      <c r="F103" s="296"/>
      <c r="G103" s="296"/>
      <c r="H103" s="296"/>
      <c r="I103" s="295"/>
      <c r="J103" s="304"/>
    </row>
    <row r="104" spans="1:10" ht="19.5">
      <c r="A104" s="296"/>
      <c r="B104" s="298"/>
      <c r="C104" s="300"/>
      <c r="D104" s="305"/>
      <c r="E104" s="300"/>
      <c r="F104" s="296"/>
      <c r="G104" s="296"/>
      <c r="H104" s="296"/>
      <c r="I104" s="295"/>
      <c r="J104" s="304"/>
    </row>
    <row r="105" spans="1:10" ht="19.5">
      <c r="A105" s="296"/>
      <c r="B105" s="298"/>
      <c r="C105" s="300"/>
      <c r="D105" s="305"/>
      <c r="E105" s="300"/>
      <c r="F105" s="296"/>
      <c r="G105" s="296"/>
      <c r="H105" s="296"/>
      <c r="I105" s="295"/>
      <c r="J105" s="304"/>
    </row>
    <row r="106" spans="1:10" ht="19.5">
      <c r="A106" s="296"/>
      <c r="B106" s="298"/>
      <c r="C106" s="300"/>
      <c r="D106" s="305"/>
      <c r="E106" s="300"/>
      <c r="F106" s="296"/>
      <c r="G106" s="296"/>
      <c r="H106" s="296"/>
      <c r="I106" s="295"/>
      <c r="J106" s="304"/>
    </row>
    <row r="107" spans="1:10" ht="19.5">
      <c r="A107" s="296"/>
      <c r="B107" s="298"/>
      <c r="C107" s="300"/>
      <c r="D107" s="305"/>
      <c r="E107" s="300"/>
      <c r="F107" s="296"/>
      <c r="G107" s="296"/>
      <c r="H107" s="296"/>
      <c r="I107" s="295"/>
      <c r="J107" s="304"/>
    </row>
    <row r="108" spans="1:10" ht="19.5">
      <c r="A108" s="296"/>
      <c r="B108" s="298"/>
      <c r="C108" s="300"/>
      <c r="D108" s="305"/>
      <c r="E108" s="300"/>
      <c r="F108" s="296"/>
      <c r="G108" s="296"/>
      <c r="H108" s="296"/>
      <c r="I108" s="295"/>
      <c r="J108" s="304"/>
    </row>
    <row r="109" spans="1:10" ht="19.5">
      <c r="A109" s="296"/>
      <c r="B109" s="296"/>
      <c r="C109" s="295"/>
      <c r="D109" s="303"/>
      <c r="E109" s="295"/>
      <c r="F109" s="296"/>
      <c r="G109" s="296"/>
      <c r="H109" s="296"/>
      <c r="I109" s="295"/>
      <c r="J109" s="304"/>
    </row>
    <row r="110" spans="1:10" ht="19.5">
      <c r="A110" s="296"/>
      <c r="B110" s="296"/>
      <c r="C110" s="295"/>
      <c r="D110" s="303"/>
      <c r="E110" s="295"/>
      <c r="F110" s="296"/>
      <c r="G110" s="296"/>
      <c r="H110" s="296"/>
      <c r="I110" s="295"/>
      <c r="J110" s="304"/>
    </row>
    <row r="111" spans="1:10" ht="19.5">
      <c r="A111" s="310"/>
      <c r="B111" s="310"/>
      <c r="C111" s="310"/>
      <c r="D111" s="310"/>
      <c r="E111" s="310"/>
      <c r="F111" s="310"/>
      <c r="G111" s="310"/>
      <c r="H111" s="310"/>
      <c r="I111" s="286"/>
      <c r="J111" s="286"/>
    </row>
    <row r="112" spans="1:10">
      <c r="A112" s="286"/>
      <c r="B112" s="286"/>
      <c r="C112" s="286"/>
      <c r="D112" s="286"/>
      <c r="E112" s="286"/>
      <c r="F112" s="286"/>
      <c r="G112" s="286"/>
      <c r="H112" s="286"/>
      <c r="I112" s="286"/>
      <c r="J112" s="286"/>
    </row>
    <row r="113" spans="1:8">
      <c r="A113" s="286"/>
      <c r="B113" s="286"/>
      <c r="C113" s="286"/>
      <c r="D113" s="286"/>
      <c r="E113" s="286"/>
      <c r="F113" s="286"/>
      <c r="G113" s="286"/>
      <c r="H113" s="286"/>
    </row>
    <row r="114" spans="1:8" ht="19.5">
      <c r="A114" s="286"/>
      <c r="B114" s="286"/>
      <c r="C114" s="286"/>
      <c r="D114" s="286"/>
      <c r="E114" s="286"/>
      <c r="F114" s="286"/>
      <c r="G114" s="286"/>
      <c r="H114" s="311"/>
    </row>
    <row r="115" spans="1:8">
      <c r="A115" s="286"/>
      <c r="B115" s="286"/>
      <c r="C115" s="286"/>
      <c r="D115" s="286"/>
      <c r="E115" s="286"/>
      <c r="F115" s="286"/>
      <c r="G115" s="286"/>
      <c r="H115" s="286"/>
    </row>
    <row r="116" spans="1:8">
      <c r="A116" s="286"/>
      <c r="B116" s="286"/>
      <c r="C116" s="286"/>
      <c r="D116" s="286"/>
      <c r="E116" s="286"/>
      <c r="F116" s="286"/>
      <c r="G116" s="286"/>
      <c r="H116" s="286"/>
    </row>
    <row r="117" spans="1:8">
      <c r="A117" s="286"/>
      <c r="B117" s="286"/>
      <c r="C117" s="286"/>
      <c r="D117" s="286"/>
      <c r="E117" s="286"/>
      <c r="F117" s="286"/>
      <c r="G117" s="286"/>
      <c r="H117" s="286"/>
    </row>
    <row r="118" spans="1:8">
      <c r="A118" s="286"/>
      <c r="B118" s="286"/>
      <c r="C118" s="286"/>
      <c r="D118" s="286"/>
      <c r="E118" s="286"/>
      <c r="F118" s="286"/>
      <c r="G118" s="286"/>
      <c r="H118" s="286"/>
    </row>
    <row r="119" spans="1:8">
      <c r="A119" s="286"/>
      <c r="B119" s="286"/>
      <c r="C119" s="286"/>
      <c r="D119" s="286"/>
      <c r="E119" s="286"/>
      <c r="F119" s="286"/>
      <c r="G119" s="286"/>
      <c r="H119" s="286"/>
    </row>
    <row r="120" spans="1:8">
      <c r="A120" s="286"/>
      <c r="B120" s="286"/>
      <c r="C120" s="286"/>
      <c r="D120" s="286"/>
      <c r="E120" s="286"/>
      <c r="F120" s="286"/>
      <c r="G120" s="286"/>
      <c r="H120" s="286"/>
    </row>
    <row r="121" spans="1:8">
      <c r="A121" s="286"/>
      <c r="B121" s="286"/>
      <c r="C121" s="286"/>
      <c r="D121" s="286"/>
      <c r="E121" s="286"/>
      <c r="F121" s="286"/>
      <c r="G121" s="286"/>
      <c r="H121" s="286"/>
    </row>
    <row r="122" spans="1:8">
      <c r="A122" s="286"/>
      <c r="B122" s="286"/>
      <c r="C122" s="286"/>
      <c r="D122" s="286"/>
      <c r="E122" s="286"/>
      <c r="F122" s="286"/>
      <c r="G122" s="286"/>
      <c r="H122" s="286"/>
    </row>
    <row r="123" spans="1:8">
      <c r="A123" s="286"/>
      <c r="B123" s="286"/>
      <c r="C123" s="286"/>
      <c r="D123" s="286"/>
      <c r="E123" s="286"/>
      <c r="F123" s="286"/>
      <c r="G123" s="286"/>
      <c r="H123" s="286"/>
    </row>
    <row r="124" spans="1:8">
      <c r="A124" s="286"/>
      <c r="B124" s="286"/>
      <c r="C124" s="286"/>
      <c r="D124" s="286"/>
      <c r="E124" s="286"/>
      <c r="F124" s="286"/>
      <c r="G124" s="286"/>
      <c r="H124" s="286"/>
    </row>
    <row r="125" spans="1:8">
      <c r="A125" s="286"/>
      <c r="B125" s="286"/>
      <c r="C125" s="286"/>
      <c r="D125" s="286"/>
      <c r="E125" s="286"/>
      <c r="F125" s="286"/>
      <c r="G125" s="286"/>
      <c r="H125" s="286"/>
    </row>
  </sheetData>
  <mergeCells count="39">
    <mergeCell ref="M7:M8"/>
    <mergeCell ref="I7:I8"/>
    <mergeCell ref="A12:A13"/>
    <mergeCell ref="C12:C13"/>
    <mergeCell ref="D12:D13"/>
    <mergeCell ref="E12:E13"/>
    <mergeCell ref="G12:G13"/>
    <mergeCell ref="E11:G11"/>
    <mergeCell ref="I11:O11"/>
    <mergeCell ref="U6:Z6"/>
    <mergeCell ref="O6:S6"/>
    <mergeCell ref="A6:M6"/>
    <mergeCell ref="A4:Y4"/>
    <mergeCell ref="G7:G8"/>
    <mergeCell ref="U7:W7"/>
    <mergeCell ref="Y7:Z7"/>
    <mergeCell ref="L7:L8"/>
    <mergeCell ref="A7:A8"/>
    <mergeCell ref="O7:O8"/>
    <mergeCell ref="P7:P8"/>
    <mergeCell ref="Q7:Q8"/>
    <mergeCell ref="R7:R8"/>
    <mergeCell ref="C7:C8"/>
    <mergeCell ref="E7:E8"/>
    <mergeCell ref="K7:K8"/>
    <mergeCell ref="Q11:Y11"/>
    <mergeCell ref="I12:K12"/>
    <mergeCell ref="L12:O12"/>
    <mergeCell ref="Q12:Q13"/>
    <mergeCell ref="S12:S13"/>
    <mergeCell ref="U12:U13"/>
    <mergeCell ref="W12:W13"/>
    <mergeCell ref="Y12:Y13"/>
    <mergeCell ref="A1:W1"/>
    <mergeCell ref="X1:Y1"/>
    <mergeCell ref="A2:W2"/>
    <mergeCell ref="X2:Y2"/>
    <mergeCell ref="A3:W3"/>
    <mergeCell ref="X3:Y3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33"/>
  <sheetViews>
    <sheetView rightToLeft="1" view="pageBreakPreview" topLeftCell="A7" zoomScaleNormal="100" zoomScaleSheetLayoutView="100" workbookViewId="0">
      <selection activeCell="Q22" sqref="Q22"/>
    </sheetView>
  </sheetViews>
  <sheetFormatPr defaultColWidth="9.140625" defaultRowHeight="15.75"/>
  <cols>
    <col min="1" max="1" width="13.7109375" style="3" customWidth="1"/>
    <col min="2" max="2" width="0.7109375" style="3" customWidth="1"/>
    <col min="3" max="3" width="15.85546875" style="3" customWidth="1"/>
    <col min="4" max="4" width="0.7109375" style="3" customWidth="1"/>
    <col min="5" max="5" width="13.140625" style="3" bestFit="1" customWidth="1"/>
    <col min="6" max="6" width="0.7109375" style="3" customWidth="1"/>
    <col min="7" max="7" width="16.140625" style="3" bestFit="1" customWidth="1"/>
    <col min="8" max="8" width="0.5703125" style="3" customWidth="1"/>
    <col min="9" max="9" width="12.28515625" style="3" customWidth="1"/>
    <col min="10" max="10" width="0.5703125" style="3" customWidth="1"/>
    <col min="11" max="11" width="16.42578125" style="3" bestFit="1" customWidth="1"/>
    <col min="12" max="12" width="0.42578125" style="3" customWidth="1"/>
    <col min="13" max="13" width="19.140625" style="3" customWidth="1"/>
    <col min="14" max="14" width="0.5703125" style="3" customWidth="1"/>
    <col min="15" max="15" width="16.7109375" style="3" customWidth="1"/>
    <col min="16" max="16" width="0.42578125" style="3" customWidth="1"/>
    <col min="17" max="17" width="16.7109375" style="3" bestFit="1" customWidth="1"/>
    <col min="18" max="18" width="0.5703125" style="3" customWidth="1"/>
    <col min="19" max="19" width="10.5703125" style="3" customWidth="1"/>
    <col min="20" max="20" width="9.140625" style="3"/>
    <col min="21" max="21" width="13.7109375" style="3" customWidth="1"/>
    <col min="22" max="16384" width="9.140625" style="3"/>
  </cols>
  <sheetData>
    <row r="1" spans="1:21" ht="21">
      <c r="A1" s="361" t="str">
        <f>Sheet1!L4</f>
        <v>صندوق سرمایه‌گذاری اختصاصی بازارگردانی خبرگان اهداف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21" ht="21">
      <c r="A2" s="361" t="s">
        <v>59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17"/>
      <c r="U2" s="126"/>
    </row>
    <row r="3" spans="1:21" ht="20.25" customHeight="1">
      <c r="A3" s="361" t="str">
        <f>Sheet1!L5</f>
        <v>برای دوره یک ماهه منتهی به 31 خرداد ماه 1401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</row>
    <row r="4" spans="1:21" s="21" customFormat="1" ht="46.5" customHeight="1">
      <c r="A4" s="395" t="s">
        <v>60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395"/>
      <c r="R4" s="395"/>
      <c r="S4" s="395"/>
    </row>
    <row r="5" spans="1:21" ht="21" customHeight="1" thickBo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36" customHeight="1" thickBot="1">
      <c r="A6" s="224"/>
      <c r="B6" s="232"/>
      <c r="C6" s="380" t="s">
        <v>15</v>
      </c>
      <c r="D6" s="380"/>
      <c r="E6" s="380"/>
      <c r="F6" s="380"/>
      <c r="G6" s="380"/>
      <c r="H6" s="380"/>
      <c r="I6" s="380"/>
      <c r="J6" s="231"/>
      <c r="K6" s="223" t="s">
        <v>117</v>
      </c>
      <c r="L6" s="233"/>
      <c r="M6" s="400" t="s">
        <v>11</v>
      </c>
      <c r="N6" s="400"/>
      <c r="O6" s="400"/>
      <c r="P6" s="232"/>
      <c r="Q6" s="380" t="s">
        <v>124</v>
      </c>
      <c r="R6" s="380"/>
      <c r="S6" s="380"/>
      <c r="T6" s="49"/>
      <c r="U6" s="103"/>
    </row>
    <row r="7" spans="1:21" ht="24" customHeight="1">
      <c r="A7" s="397" t="s">
        <v>12</v>
      </c>
      <c r="B7" s="234"/>
      <c r="C7" s="397" t="s">
        <v>13</v>
      </c>
      <c r="D7" s="231"/>
      <c r="E7" s="397" t="s">
        <v>14</v>
      </c>
      <c r="F7" s="231"/>
      <c r="G7" s="397" t="s">
        <v>41</v>
      </c>
      <c r="H7" s="231"/>
      <c r="I7" s="397" t="s">
        <v>42</v>
      </c>
      <c r="J7" s="396"/>
      <c r="K7" s="398" t="s">
        <v>6</v>
      </c>
      <c r="L7" s="234"/>
      <c r="M7" s="399" t="s">
        <v>43</v>
      </c>
      <c r="N7" s="225"/>
      <c r="O7" s="399" t="s">
        <v>44</v>
      </c>
      <c r="P7" s="232"/>
      <c r="Q7" s="393" t="s">
        <v>6</v>
      </c>
      <c r="R7" s="396"/>
      <c r="S7" s="389" t="s">
        <v>29</v>
      </c>
    </row>
    <row r="8" spans="1:21" ht="29.25" customHeight="1" thickBot="1">
      <c r="A8" s="392"/>
      <c r="B8" s="234"/>
      <c r="C8" s="392"/>
      <c r="D8" s="235"/>
      <c r="E8" s="392"/>
      <c r="F8" s="235"/>
      <c r="G8" s="392"/>
      <c r="H8" s="235"/>
      <c r="I8" s="392"/>
      <c r="J8" s="382"/>
      <c r="K8" s="384"/>
      <c r="L8" s="234"/>
      <c r="M8" s="400"/>
      <c r="N8" s="236"/>
      <c r="O8" s="400"/>
      <c r="P8" s="232"/>
      <c r="Q8" s="384"/>
      <c r="R8" s="396"/>
      <c r="S8" s="380"/>
    </row>
    <row r="9" spans="1:21" ht="15.75" customHeight="1">
      <c r="A9" s="168"/>
      <c r="B9" s="14"/>
      <c r="C9" s="168"/>
      <c r="D9" s="15"/>
      <c r="E9" s="168"/>
      <c r="F9" s="15"/>
      <c r="G9" s="168"/>
      <c r="H9" s="15"/>
      <c r="I9" s="168"/>
      <c r="J9" s="167"/>
      <c r="K9" s="228" t="s">
        <v>84</v>
      </c>
      <c r="L9" s="227"/>
      <c r="M9" s="228" t="s">
        <v>84</v>
      </c>
      <c r="N9" s="56"/>
      <c r="O9" s="228" t="s">
        <v>84</v>
      </c>
      <c r="P9" s="9"/>
      <c r="Q9" s="228" t="s">
        <v>84</v>
      </c>
      <c r="R9" s="163"/>
      <c r="S9" s="228" t="s">
        <v>86</v>
      </c>
    </row>
    <row r="10" spans="1:21" ht="32.25" customHeight="1">
      <c r="A10" s="152" t="s">
        <v>96</v>
      </c>
      <c r="B10" s="14"/>
      <c r="C10" s="55" t="s">
        <v>97</v>
      </c>
      <c r="D10" s="55"/>
      <c r="E10" s="55" t="s">
        <v>106</v>
      </c>
      <c r="F10" s="55"/>
      <c r="G10" s="55" t="s">
        <v>108</v>
      </c>
      <c r="H10" s="55"/>
      <c r="I10" s="237">
        <v>0.1</v>
      </c>
      <c r="J10" s="222"/>
      <c r="K10" s="350">
        <v>272437303116</v>
      </c>
      <c r="L10" s="350"/>
      <c r="M10" s="350">
        <v>111252698861</v>
      </c>
      <c r="N10" s="350"/>
      <c r="O10" s="350">
        <v>161677630056</v>
      </c>
      <c r="P10" s="350"/>
      <c r="Q10" s="350">
        <f>K10+M10-O10</f>
        <v>222012371921</v>
      </c>
      <c r="R10" s="221"/>
      <c r="S10" s="335">
        <f>Q10/' سهام'!$AA$2</f>
        <v>1.2106960953843813E-2</v>
      </c>
    </row>
    <row r="11" spans="1:21" ht="32.25" customHeight="1">
      <c r="A11" s="152" t="s">
        <v>121</v>
      </c>
      <c r="B11" s="14"/>
      <c r="C11" s="55" t="s">
        <v>98</v>
      </c>
      <c r="D11" s="55"/>
      <c r="E11" s="55" t="s">
        <v>106</v>
      </c>
      <c r="F11" s="55"/>
      <c r="G11" s="55" t="s">
        <v>109</v>
      </c>
      <c r="H11" s="55"/>
      <c r="I11" s="237">
        <v>0.1</v>
      </c>
      <c r="J11" s="222"/>
      <c r="K11" s="350">
        <v>2375722097</v>
      </c>
      <c r="L11" s="350"/>
      <c r="M11" s="350">
        <v>19200856</v>
      </c>
      <c r="N11" s="350"/>
      <c r="O11" s="350">
        <v>114976117</v>
      </c>
      <c r="P11" s="350"/>
      <c r="Q11" s="350">
        <f>K11+M11-O11</f>
        <v>2279946836</v>
      </c>
      <c r="R11" s="221"/>
      <c r="S11" s="351">
        <f>Q11/' سهام'!$AA$2</f>
        <v>1.2433193286234503E-4</v>
      </c>
    </row>
    <row r="12" spans="1:21" ht="32.25" customHeight="1">
      <c r="A12" s="152" t="s">
        <v>121</v>
      </c>
      <c r="B12" s="14"/>
      <c r="C12" s="55" t="s">
        <v>99</v>
      </c>
      <c r="D12" s="55"/>
      <c r="E12" s="55" t="s">
        <v>107</v>
      </c>
      <c r="F12" s="55"/>
      <c r="G12" s="55" t="s">
        <v>110</v>
      </c>
      <c r="H12" s="55"/>
      <c r="I12" s="237">
        <v>0</v>
      </c>
      <c r="J12" s="222"/>
      <c r="K12" s="350">
        <v>1750800</v>
      </c>
      <c r="L12" s="350"/>
      <c r="M12" s="350">
        <v>0</v>
      </c>
      <c r="N12" s="350"/>
      <c r="O12" s="350">
        <v>0</v>
      </c>
      <c r="P12" s="350"/>
      <c r="Q12" s="350">
        <f t="shared" ref="Q12:Q19" si="0">K12+M12-O12</f>
        <v>1750800</v>
      </c>
      <c r="R12" s="221"/>
      <c r="S12" s="352">
        <f>Q12/' سهام'!$AA$2</f>
        <v>9.5476063133690391E-8</v>
      </c>
    </row>
    <row r="13" spans="1:21" ht="32.25" customHeight="1">
      <c r="A13" s="152" t="s">
        <v>121</v>
      </c>
      <c r="B13" s="14"/>
      <c r="C13" s="55" t="s">
        <v>100</v>
      </c>
      <c r="D13" s="55"/>
      <c r="E13" s="55" t="s">
        <v>107</v>
      </c>
      <c r="F13" s="55"/>
      <c r="G13" s="55" t="s">
        <v>111</v>
      </c>
      <c r="H13" s="55"/>
      <c r="I13" s="237">
        <v>0</v>
      </c>
      <c r="J13" s="222"/>
      <c r="K13" s="350">
        <v>10554688</v>
      </c>
      <c r="L13" s="350"/>
      <c r="M13" s="350">
        <v>0</v>
      </c>
      <c r="N13" s="350"/>
      <c r="O13" s="350">
        <v>10554688</v>
      </c>
      <c r="P13" s="350"/>
      <c r="Q13" s="350">
        <f t="shared" si="0"/>
        <v>0</v>
      </c>
      <c r="R13" s="221"/>
      <c r="S13" s="356">
        <f>Q13/' سهام'!$AA$2</f>
        <v>0</v>
      </c>
    </row>
    <row r="14" spans="1:21" ht="32.25" customHeight="1">
      <c r="A14" s="152" t="s">
        <v>121</v>
      </c>
      <c r="B14" s="14"/>
      <c r="C14" s="55" t="s">
        <v>101</v>
      </c>
      <c r="D14" s="55"/>
      <c r="E14" s="55" t="s">
        <v>106</v>
      </c>
      <c r="F14" s="55"/>
      <c r="G14" s="55" t="s">
        <v>111</v>
      </c>
      <c r="H14" s="55"/>
      <c r="I14" s="237">
        <v>0.1</v>
      </c>
      <c r="J14" s="222"/>
      <c r="K14" s="350">
        <v>2688240589464</v>
      </c>
      <c r="L14" s="350"/>
      <c r="M14" s="350">
        <v>827300805815</v>
      </c>
      <c r="N14" s="350"/>
      <c r="O14" s="350">
        <v>730869041786</v>
      </c>
      <c r="P14" s="350"/>
      <c r="Q14" s="350">
        <f t="shared" si="0"/>
        <v>2784672353493</v>
      </c>
      <c r="R14" s="221"/>
      <c r="S14" s="282">
        <f>Q14/' سهام'!$AA$2</f>
        <v>0.15185603919850346</v>
      </c>
    </row>
    <row r="15" spans="1:21" ht="32.25" customHeight="1">
      <c r="A15" s="152" t="s">
        <v>121</v>
      </c>
      <c r="B15" s="14"/>
      <c r="C15" s="55" t="s">
        <v>102</v>
      </c>
      <c r="D15" s="55"/>
      <c r="E15" s="55" t="s">
        <v>106</v>
      </c>
      <c r="F15" s="55"/>
      <c r="G15" s="55" t="s">
        <v>111</v>
      </c>
      <c r="H15" s="55"/>
      <c r="I15" s="237">
        <v>0.1</v>
      </c>
      <c r="J15" s="222"/>
      <c r="K15" s="350">
        <v>7948533</v>
      </c>
      <c r="L15" s="350"/>
      <c r="M15" s="350">
        <v>19802</v>
      </c>
      <c r="N15" s="350"/>
      <c r="O15" s="350">
        <v>5616927</v>
      </c>
      <c r="P15" s="350"/>
      <c r="Q15" s="350">
        <f t="shared" si="0"/>
        <v>2351408</v>
      </c>
      <c r="R15" s="221"/>
      <c r="S15" s="356">
        <f>Q15/' سهام'!$AA$2</f>
        <v>1.2822891173238786E-7</v>
      </c>
    </row>
    <row r="16" spans="1:21" ht="32.25" customHeight="1">
      <c r="A16" s="152" t="s">
        <v>96</v>
      </c>
      <c r="B16" s="14"/>
      <c r="C16" s="55" t="s">
        <v>103</v>
      </c>
      <c r="D16" s="55"/>
      <c r="E16" s="55" t="s">
        <v>106</v>
      </c>
      <c r="F16" s="55"/>
      <c r="G16" s="55" t="s">
        <v>112</v>
      </c>
      <c r="H16" s="55"/>
      <c r="I16" s="237">
        <v>0.1</v>
      </c>
      <c r="J16" s="98"/>
      <c r="K16" s="350">
        <v>200759878731</v>
      </c>
      <c r="L16" s="350"/>
      <c r="M16" s="350">
        <v>761234751</v>
      </c>
      <c r="N16" s="350"/>
      <c r="O16" s="350">
        <v>111130625812</v>
      </c>
      <c r="P16" s="350"/>
      <c r="Q16" s="350">
        <f t="shared" si="0"/>
        <v>90390487670</v>
      </c>
      <c r="R16" s="97"/>
      <c r="S16" s="335">
        <f>Q16/' سهام'!$AA$2</f>
        <v>4.9292482907619273E-3</v>
      </c>
    </row>
    <row r="17" spans="1:22" ht="32.25" customHeight="1">
      <c r="A17" s="152" t="s">
        <v>96</v>
      </c>
      <c r="B17" s="14"/>
      <c r="C17" s="55" t="s">
        <v>104</v>
      </c>
      <c r="D17" s="55"/>
      <c r="E17" s="55" t="s">
        <v>106</v>
      </c>
      <c r="F17" s="55"/>
      <c r="G17" s="55" t="s">
        <v>112</v>
      </c>
      <c r="H17" s="55"/>
      <c r="I17" s="237">
        <v>0.1</v>
      </c>
      <c r="J17" s="16"/>
      <c r="K17" s="350">
        <v>351974408733</v>
      </c>
      <c r="L17" s="350"/>
      <c r="M17" s="350">
        <v>49969109547</v>
      </c>
      <c r="N17" s="350"/>
      <c r="O17" s="350">
        <v>3929335332</v>
      </c>
      <c r="P17" s="350"/>
      <c r="Q17" s="350">
        <f t="shared" si="0"/>
        <v>398014182948</v>
      </c>
      <c r="R17" s="221"/>
      <c r="S17" s="282">
        <f>Q17/' سهام'!$AA$2</f>
        <v>2.1704836223010879E-2</v>
      </c>
      <c r="U17" s="81"/>
    </row>
    <row r="18" spans="1:22" ht="32.25" customHeight="1">
      <c r="A18" s="152" t="s">
        <v>96</v>
      </c>
      <c r="B18" s="14"/>
      <c r="C18" s="55" t="s">
        <v>105</v>
      </c>
      <c r="D18" s="55"/>
      <c r="E18" s="55" t="s">
        <v>106</v>
      </c>
      <c r="F18" s="55"/>
      <c r="G18" s="55" t="s">
        <v>112</v>
      </c>
      <c r="H18" s="55"/>
      <c r="I18" s="237">
        <v>0.1</v>
      </c>
      <c r="J18" s="159"/>
      <c r="K18" s="350">
        <v>3060754441</v>
      </c>
      <c r="L18" s="350"/>
      <c r="M18" s="350">
        <v>4593294</v>
      </c>
      <c r="N18" s="350"/>
      <c r="O18" s="350">
        <v>2519931148</v>
      </c>
      <c r="P18" s="350"/>
      <c r="Q18" s="350">
        <f t="shared" si="0"/>
        <v>545416587</v>
      </c>
      <c r="R18" s="221"/>
      <c r="S18" s="282">
        <f>Q18/' سهام'!$AA$2</f>
        <v>2.9743105148831356E-5</v>
      </c>
      <c r="U18" s="81"/>
    </row>
    <row r="19" spans="1:22" ht="32.25" customHeight="1">
      <c r="A19" s="152" t="s">
        <v>96</v>
      </c>
      <c r="B19" s="14"/>
      <c r="C19" s="289" t="s">
        <v>119</v>
      </c>
      <c r="D19" s="289"/>
      <c r="E19" s="289" t="s">
        <v>106</v>
      </c>
      <c r="F19" s="289"/>
      <c r="G19" s="289" t="s">
        <v>120</v>
      </c>
      <c r="H19" s="289"/>
      <c r="I19" s="237">
        <v>0.1</v>
      </c>
      <c r="J19" s="222"/>
      <c r="K19" s="350">
        <v>1054462821</v>
      </c>
      <c r="L19" s="350"/>
      <c r="M19" s="350">
        <v>8598903</v>
      </c>
      <c r="N19" s="350"/>
      <c r="O19" s="350">
        <v>42011307</v>
      </c>
      <c r="P19" s="350"/>
      <c r="Q19" s="350">
        <f t="shared" si="0"/>
        <v>1021050417</v>
      </c>
      <c r="R19" s="221"/>
      <c r="S19" s="356">
        <f>Q19/' سهام'!$AA$2</f>
        <v>5.5680759696237662E-5</v>
      </c>
      <c r="U19" s="81"/>
    </row>
    <row r="20" spans="1:22" ht="26.25" customHeight="1" thickBot="1">
      <c r="A20" s="14" t="s">
        <v>2</v>
      </c>
      <c r="B20" s="14"/>
      <c r="C20" s="14"/>
      <c r="D20" s="14"/>
      <c r="E20" s="14"/>
      <c r="F20" s="14"/>
      <c r="G20" s="14"/>
      <c r="H20" s="14"/>
      <c r="I20" s="14"/>
      <c r="J20" s="16"/>
      <c r="K20" s="73">
        <f>SUM(K10:K19)</f>
        <v>3519923373424</v>
      </c>
      <c r="L20" s="350"/>
      <c r="M20" s="73">
        <f t="shared" ref="M20:S20" si="1">SUM(M10:M19)</f>
        <v>989316261829</v>
      </c>
      <c r="N20" s="350"/>
      <c r="O20" s="73">
        <f t="shared" si="1"/>
        <v>1010299723173</v>
      </c>
      <c r="P20" s="350"/>
      <c r="Q20" s="73">
        <f t="shared" si="1"/>
        <v>3498939912080</v>
      </c>
      <c r="R20" s="221"/>
      <c r="S20" s="313">
        <f t="shared" si="1"/>
        <v>0.19080706416880239</v>
      </c>
      <c r="U20" s="394"/>
      <c r="V20" s="394"/>
    </row>
    <row r="21" spans="1:22" ht="18.75" thickTop="1">
      <c r="A21" s="18"/>
      <c r="B21" s="18"/>
      <c r="C21" s="18"/>
      <c r="D21" s="18"/>
      <c r="E21" s="18"/>
      <c r="F21" s="18"/>
      <c r="G21" s="18"/>
      <c r="K21" s="294"/>
      <c r="L21" s="350"/>
      <c r="M21" s="147"/>
      <c r="N21" s="350"/>
      <c r="O21" s="147"/>
      <c r="P21" s="350"/>
      <c r="Q21" s="294"/>
      <c r="R21" s="221"/>
    </row>
    <row r="22" spans="1:22" ht="18">
      <c r="A22" s="18"/>
      <c r="B22" s="18"/>
      <c r="C22" s="18"/>
      <c r="D22" s="15"/>
      <c r="E22" s="140"/>
      <c r="F22" s="15"/>
      <c r="G22" s="140"/>
      <c r="K22" s="294"/>
      <c r="L22" s="350"/>
      <c r="M22" s="147"/>
      <c r="N22" s="350"/>
      <c r="O22" s="147"/>
      <c r="P22" s="350"/>
      <c r="Q22" s="123"/>
      <c r="R22" s="221"/>
    </row>
    <row r="23" spans="1:22" ht="18">
      <c r="A23" s="18"/>
      <c r="B23" s="18"/>
      <c r="C23" s="18"/>
      <c r="D23" s="15"/>
      <c r="E23" s="140"/>
      <c r="F23" s="15"/>
      <c r="G23" s="108"/>
      <c r="J23" s="78"/>
      <c r="K23" s="78"/>
      <c r="L23" s="350"/>
      <c r="M23" s="78"/>
      <c r="N23" s="78"/>
      <c r="O23" s="78"/>
      <c r="P23" s="350"/>
      <c r="Q23" s="78"/>
      <c r="R23" s="160"/>
    </row>
    <row r="24" spans="1:22" ht="18">
      <c r="A24" s="18"/>
      <c r="B24" s="18"/>
      <c r="C24" s="18"/>
      <c r="I24" s="14"/>
      <c r="K24" s="81"/>
      <c r="L24" s="350"/>
      <c r="M24" s="81"/>
      <c r="N24" s="81"/>
      <c r="O24" s="81"/>
      <c r="P24" s="81"/>
      <c r="Q24" s="81"/>
    </row>
    <row r="25" spans="1:22">
      <c r="K25" s="78"/>
      <c r="Q25" s="81"/>
    </row>
    <row r="26" spans="1:22">
      <c r="Q26" s="147"/>
    </row>
    <row r="33" spans="1:1">
      <c r="A33" s="127"/>
    </row>
  </sheetData>
  <mergeCells count="20">
    <mergeCell ref="I7:I8"/>
    <mergeCell ref="C6:I6"/>
    <mergeCell ref="M6:O6"/>
    <mergeCell ref="M7:M8"/>
    <mergeCell ref="U20:V20"/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O7:O8"/>
    <mergeCell ref="E7:E8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78" firstPageNumber="9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8"/>
  <sheetViews>
    <sheetView rightToLeft="1" view="pageBreakPreview" zoomScaleNormal="110" zoomScaleSheetLayoutView="100" workbookViewId="0">
      <selection activeCell="E9" sqref="E9"/>
    </sheetView>
  </sheetViews>
  <sheetFormatPr defaultColWidth="9.140625" defaultRowHeight="12.75"/>
  <cols>
    <col min="1" max="1" width="22.7109375" style="101" customWidth="1"/>
    <col min="2" max="2" width="0.42578125" style="27" customWidth="1"/>
    <col min="3" max="3" width="10.7109375" style="27" customWidth="1"/>
    <col min="4" max="4" width="0.5703125" style="27" customWidth="1"/>
    <col min="5" max="5" width="10.140625" style="27" customWidth="1"/>
    <col min="6" max="6" width="0.42578125" style="27" customWidth="1"/>
    <col min="7" max="7" width="6.5703125" style="27" customWidth="1"/>
    <col min="8" max="8" width="0.5703125" style="27" customWidth="1"/>
    <col min="9" max="9" width="13.5703125" style="27" customWidth="1"/>
    <col min="10" max="10" width="0.42578125" style="27" customWidth="1"/>
    <col min="11" max="11" width="11.28515625" style="27" customWidth="1"/>
    <col min="12" max="12" width="0.42578125" style="27" customWidth="1"/>
    <col min="13" max="13" width="14.140625" style="83" bestFit="1" customWidth="1"/>
    <col min="14" max="14" width="0.42578125" style="27" customWidth="1"/>
    <col min="15" max="15" width="13" style="83" customWidth="1"/>
    <col min="16" max="16" width="0.5703125" style="83" customWidth="1"/>
    <col min="17" max="17" width="15.42578125" style="83" bestFit="1" customWidth="1"/>
    <col min="18" max="18" width="0.28515625" style="27" customWidth="1"/>
    <col min="19" max="19" width="13.42578125" style="83" customWidth="1"/>
    <col min="20" max="20" width="9.140625" style="27"/>
    <col min="21" max="21" width="9.7109375" style="27" bestFit="1" customWidth="1"/>
    <col min="22" max="16384" width="9.140625" style="27"/>
  </cols>
  <sheetData>
    <row r="1" spans="1:22" ht="21">
      <c r="A1" s="403" t="str">
        <f>' سهام'!A1:Y1</f>
        <v>صندوق سرمایه‌گذاری اختصاصی بازارگردانی خبرگان اهداف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</row>
    <row r="2" spans="1:22" ht="21">
      <c r="A2" s="403" t="s">
        <v>65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22" ht="21">
      <c r="A3" s="403" t="str">
        <f>' سهام'!A3:Y3</f>
        <v>برای دوره یک ماهه منتهی به 31 خرداد ماه 1401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</row>
    <row r="4" spans="1:22" ht="44.25" customHeight="1">
      <c r="A4" s="404" t="s">
        <v>75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  <c r="T4" s="28"/>
      <c r="U4" s="28"/>
      <c r="V4" s="28"/>
    </row>
    <row r="5" spans="1:22" ht="34.5" customHeight="1" thickBot="1">
      <c r="A5" s="99"/>
      <c r="B5" s="3"/>
      <c r="C5" s="400" t="s">
        <v>53</v>
      </c>
      <c r="D5" s="400"/>
      <c r="E5" s="400"/>
      <c r="F5" s="400"/>
      <c r="G5" s="400"/>
      <c r="H5" s="52"/>
      <c r="I5" s="402" t="s">
        <v>80</v>
      </c>
      <c r="J5" s="402"/>
      <c r="K5" s="402"/>
      <c r="L5" s="402"/>
      <c r="M5" s="402"/>
      <c r="N5" s="53"/>
      <c r="O5" s="402" t="s">
        <v>81</v>
      </c>
      <c r="P5" s="402"/>
      <c r="Q5" s="402"/>
      <c r="R5" s="402"/>
      <c r="S5" s="402"/>
      <c r="T5" s="2"/>
      <c r="U5" s="2"/>
      <c r="V5" s="2"/>
    </row>
    <row r="6" spans="1:22" ht="65.25" customHeight="1" thickBot="1">
      <c r="A6" s="100" t="s">
        <v>40</v>
      </c>
      <c r="B6" s="36"/>
      <c r="C6" s="47" t="s">
        <v>47</v>
      </c>
      <c r="D6" s="51"/>
      <c r="E6" s="47" t="s">
        <v>52</v>
      </c>
      <c r="F6" s="51"/>
      <c r="G6" s="47" t="s">
        <v>48</v>
      </c>
      <c r="H6" s="51"/>
      <c r="I6" s="47" t="s">
        <v>49</v>
      </c>
      <c r="J6" s="51"/>
      <c r="K6" s="47" t="s">
        <v>50</v>
      </c>
      <c r="L6" s="51"/>
      <c r="M6" s="82" t="s">
        <v>51</v>
      </c>
      <c r="N6" s="49"/>
      <c r="O6" s="82" t="s">
        <v>49</v>
      </c>
      <c r="P6" s="87"/>
      <c r="Q6" s="82" t="s">
        <v>50</v>
      </c>
      <c r="R6" s="64"/>
      <c r="S6" s="82" t="s">
        <v>51</v>
      </c>
      <c r="T6" s="37"/>
      <c r="U6" s="37"/>
      <c r="V6" s="37"/>
    </row>
    <row r="7" spans="1:22" ht="26.25" customHeight="1">
      <c r="A7" s="96"/>
      <c r="B7" s="36"/>
      <c r="C7" s="55"/>
      <c r="D7" s="55"/>
      <c r="E7" s="55"/>
      <c r="F7" s="55"/>
      <c r="G7" s="55"/>
      <c r="H7" s="55"/>
      <c r="I7" s="107"/>
      <c r="J7" s="107">
        <v>0</v>
      </c>
      <c r="K7" s="107"/>
      <c r="L7" s="107">
        <v>0</v>
      </c>
      <c r="M7" s="107"/>
      <c r="N7" s="55"/>
      <c r="O7" s="55"/>
      <c r="P7" s="55"/>
      <c r="Q7" s="107"/>
      <c r="R7" s="55"/>
      <c r="S7" s="55"/>
      <c r="T7" s="37"/>
      <c r="U7" s="37"/>
      <c r="V7" s="37"/>
    </row>
    <row r="8" spans="1:22" ht="26.25" customHeight="1">
      <c r="A8" s="96"/>
      <c r="B8" s="36"/>
      <c r="C8" s="55"/>
      <c r="D8" s="55"/>
      <c r="E8" s="55"/>
      <c r="F8" s="55"/>
      <c r="G8" s="55"/>
      <c r="H8" s="55"/>
      <c r="I8" s="107"/>
      <c r="J8" s="107">
        <v>0</v>
      </c>
      <c r="K8" s="107"/>
      <c r="L8" s="107">
        <v>0</v>
      </c>
      <c r="M8" s="107"/>
      <c r="N8" s="55"/>
      <c r="O8" s="55"/>
      <c r="P8" s="55"/>
      <c r="Q8" s="107"/>
      <c r="R8" s="55"/>
      <c r="S8" s="55"/>
      <c r="T8" s="37"/>
      <c r="U8" s="37"/>
      <c r="V8" s="37"/>
    </row>
    <row r="9" spans="1:22" ht="26.25" customHeight="1">
      <c r="A9" s="96"/>
      <c r="B9" s="36"/>
      <c r="C9" s="55"/>
      <c r="D9" s="55"/>
      <c r="E9" s="55"/>
      <c r="F9" s="55"/>
      <c r="G9" s="55"/>
      <c r="H9" s="55"/>
      <c r="I9" s="107"/>
      <c r="J9" s="107">
        <v>0</v>
      </c>
      <c r="K9" s="107"/>
      <c r="L9" s="107">
        <v>0</v>
      </c>
      <c r="M9" s="107"/>
      <c r="N9" s="55"/>
      <c r="O9" s="55"/>
      <c r="P9" s="55"/>
      <c r="Q9" s="107"/>
      <c r="R9" s="55"/>
      <c r="S9" s="55"/>
      <c r="T9" s="37"/>
      <c r="U9" s="37"/>
      <c r="V9" s="128"/>
    </row>
    <row r="10" spans="1:22" ht="28.5" customHeight="1">
      <c r="A10" s="96"/>
      <c r="B10" s="36"/>
      <c r="C10" s="55"/>
      <c r="D10" s="55"/>
      <c r="E10" s="55"/>
      <c r="F10" s="55"/>
      <c r="G10" s="55"/>
      <c r="H10" s="55"/>
      <c r="I10" s="107"/>
      <c r="J10" s="107">
        <v>0</v>
      </c>
      <c r="K10" s="107"/>
      <c r="L10" s="107">
        <v>0</v>
      </c>
      <c r="M10" s="107"/>
      <c r="N10" s="55"/>
      <c r="O10" s="55"/>
      <c r="P10" s="55"/>
      <c r="Q10" s="107"/>
      <c r="R10" s="55"/>
      <c r="S10" s="55"/>
      <c r="T10" s="37"/>
      <c r="U10" s="37"/>
      <c r="V10" s="128"/>
    </row>
    <row r="11" spans="1:22" ht="24.75" customHeight="1" thickBot="1">
      <c r="A11" s="134" t="s">
        <v>2</v>
      </c>
      <c r="I11" s="141">
        <f>SUM(I7:I9)</f>
        <v>0</v>
      </c>
      <c r="J11" s="90">
        <f>SUM(J7:J9)</f>
        <v>0</v>
      </c>
      <c r="K11" s="141">
        <f>SUM(K7:K10)</f>
        <v>0</v>
      </c>
      <c r="L11" s="90">
        <f>SUM(L7:L9)</f>
        <v>0</v>
      </c>
      <c r="M11" s="141">
        <f>SUM(M7:M10)</f>
        <v>0</v>
      </c>
      <c r="N11" s="55">
        <f>SUM(N7:N9)</f>
        <v>0</v>
      </c>
      <c r="O11" s="73">
        <f>SUM(O7:O10)</f>
        <v>0</v>
      </c>
      <c r="P11" s="55">
        <f>SUM(P7:P9)</f>
        <v>0</v>
      </c>
      <c r="Q11" s="73">
        <f>SUM(Q7:Q10)</f>
        <v>0</v>
      </c>
      <c r="R11" s="55">
        <f>SUM(R7:R9)</f>
        <v>0</v>
      </c>
      <c r="S11" s="73">
        <f>SUM(S7:S10)</f>
        <v>0</v>
      </c>
    </row>
    <row r="12" spans="1:22" ht="19.5" thickTop="1">
      <c r="A12" s="96"/>
      <c r="O12" s="84"/>
    </row>
    <row r="14" spans="1:22">
      <c r="Q14" s="147"/>
      <c r="S14" s="122"/>
      <c r="U14" s="123"/>
    </row>
    <row r="15" spans="1:22">
      <c r="S15" s="122"/>
      <c r="U15" s="37"/>
    </row>
    <row r="16" spans="1:22">
      <c r="O16" s="131"/>
      <c r="Q16" s="122"/>
      <c r="U16" s="37"/>
    </row>
    <row r="17" spans="13:21" ht="14.25" customHeight="1">
      <c r="M17" s="401"/>
      <c r="N17" s="401"/>
      <c r="O17" s="401"/>
      <c r="U17" s="129"/>
    </row>
    <row r="18" spans="13:21">
      <c r="O18" s="122"/>
    </row>
  </sheetData>
  <mergeCells count="8">
    <mergeCell ref="M17:O17"/>
    <mergeCell ref="C5:G5"/>
    <mergeCell ref="I5:M5"/>
    <mergeCell ref="O5:S5"/>
    <mergeCell ref="A1:S1"/>
    <mergeCell ref="A2:S2"/>
    <mergeCell ref="A3:S3"/>
    <mergeCell ref="A4:S4"/>
  </mergeCells>
  <printOptions horizontalCentered="1"/>
  <pageMargins left="0.51181102362204722" right="0.35433070866141736" top="0.74803149606299213" bottom="0.74803149606299213" header="0.31496062992125984" footer="0.31496062992125984"/>
  <pageSetup scale="83" firstPageNumber="7" orientation="landscape" useFirstPageNumber="1" r:id="rId1"/>
  <headerFooter>
    <oddFooter>&amp;C&amp;"B Nazanin,Bold"5</oddFooter>
  </headerFooter>
  <ignoredErrors>
    <ignoredError sqref="I11" formulaRange="1"/>
    <ignoredError sqref="K11 M11 P11:Q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R22"/>
  <sheetViews>
    <sheetView rightToLeft="1" view="pageBreakPreview" zoomScaleNormal="100" zoomScaleSheetLayoutView="100" workbookViewId="0">
      <selection activeCell="K9" sqref="K9:K16"/>
    </sheetView>
  </sheetViews>
  <sheetFormatPr defaultRowHeight="15"/>
  <cols>
    <col min="1" max="1" width="21.140625" style="162" customWidth="1"/>
    <col min="2" max="2" width="0.5703125" customWidth="1"/>
    <col min="3" max="3" width="8.140625" customWidth="1"/>
    <col min="4" max="4" width="0.5703125" customWidth="1"/>
    <col min="5" max="5" width="15.7109375" customWidth="1"/>
    <col min="6" max="6" width="0.7109375" customWidth="1"/>
    <col min="7" max="7" width="13.28515625" customWidth="1"/>
    <col min="8" max="8" width="0.85546875" customWidth="1"/>
    <col min="9" max="9" width="18.85546875" customWidth="1"/>
    <col min="10" max="10" width="0.7109375" customWidth="1"/>
    <col min="11" max="11" width="18.28515625" customWidth="1"/>
    <col min="12" max="12" width="0.7109375" customWidth="1"/>
    <col min="13" max="13" width="8.7109375" customWidth="1"/>
    <col min="14" max="14" width="0.7109375" customWidth="1"/>
    <col min="15" max="15" width="18" customWidth="1"/>
    <col min="17" max="18" width="11.140625" bestFit="1" customWidth="1"/>
  </cols>
  <sheetData>
    <row r="1" spans="1:18" ht="21">
      <c r="A1" s="409" t="str">
        <f>Sheet1!L4</f>
        <v>صندوق سرمایه‌گذاری اختصاصی بازارگردانی خبرگان اهداف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</row>
    <row r="2" spans="1:18" ht="21">
      <c r="A2" s="409" t="s">
        <v>65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</row>
    <row r="3" spans="1:18" ht="21">
      <c r="A3" s="409" t="str">
        <f>Sheet1!L5</f>
        <v>برای دوره یک ماهه منتهی به 31 خرداد ماه 1401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</row>
    <row r="4" spans="1:18" ht="8.25" customHeight="1">
      <c r="A4" s="16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Q4" s="135"/>
    </row>
    <row r="5" spans="1:18" ht="21">
      <c r="A5" s="405" t="s">
        <v>113</v>
      </c>
      <c r="B5" s="405"/>
      <c r="C5" s="405"/>
      <c r="D5" s="405"/>
      <c r="E5" s="405"/>
      <c r="F5" s="26"/>
    </row>
    <row r="6" spans="1:18" ht="20.25" thickBot="1">
      <c r="A6" s="154"/>
      <c r="B6" s="406"/>
      <c r="C6" s="406"/>
      <c r="D6" s="38"/>
      <c r="E6" s="407" t="s">
        <v>125</v>
      </c>
      <c r="F6" s="402"/>
      <c r="G6" s="402"/>
      <c r="H6" s="408"/>
      <c r="I6" s="402"/>
      <c r="J6" s="9"/>
      <c r="K6" s="402" t="s">
        <v>126</v>
      </c>
      <c r="L6" s="402"/>
      <c r="M6" s="402"/>
      <c r="N6" s="402"/>
      <c r="O6" s="402"/>
    </row>
    <row r="7" spans="1:18" ht="54.75" thickBot="1">
      <c r="A7" s="34" t="s">
        <v>45</v>
      </c>
      <c r="B7" s="40"/>
      <c r="C7" s="39" t="s">
        <v>42</v>
      </c>
      <c r="D7" s="133"/>
      <c r="E7" s="39" t="s">
        <v>66</v>
      </c>
      <c r="F7" s="104"/>
      <c r="G7" s="39" t="s">
        <v>50</v>
      </c>
      <c r="H7" s="259"/>
      <c r="I7" s="39" t="s">
        <v>54</v>
      </c>
      <c r="J7" s="9"/>
      <c r="K7" s="39" t="s">
        <v>66</v>
      </c>
      <c r="L7" s="104"/>
      <c r="M7" s="39" t="s">
        <v>50</v>
      </c>
      <c r="N7" s="104"/>
      <c r="O7" s="39" t="s">
        <v>54</v>
      </c>
      <c r="Q7" s="147"/>
    </row>
    <row r="8" spans="1:18" s="252" customFormat="1" ht="13.5" customHeight="1">
      <c r="A8" s="177"/>
      <c r="B8" s="104"/>
      <c r="C8" s="104"/>
      <c r="D8" s="104"/>
      <c r="E8" s="104" t="s">
        <v>84</v>
      </c>
      <c r="F8" s="104"/>
      <c r="G8" s="104" t="s">
        <v>84</v>
      </c>
      <c r="H8" s="104"/>
      <c r="I8" s="104" t="s">
        <v>84</v>
      </c>
      <c r="J8" s="56"/>
      <c r="K8" s="104" t="s">
        <v>84</v>
      </c>
      <c r="L8" s="104"/>
      <c r="M8" s="104" t="s">
        <v>84</v>
      </c>
      <c r="N8" s="104"/>
      <c r="O8" s="104" t="s">
        <v>84</v>
      </c>
      <c r="Q8" s="148"/>
    </row>
    <row r="9" spans="1:18" s="241" customFormat="1" ht="18.75">
      <c r="A9" s="343" t="s">
        <v>96</v>
      </c>
      <c r="B9" s="206"/>
      <c r="C9" s="208">
        <v>0.1</v>
      </c>
      <c r="D9" s="206"/>
      <c r="E9" s="90">
        <v>1089338864</v>
      </c>
      <c r="F9" s="90"/>
      <c r="G9" s="256">
        <v>0</v>
      </c>
      <c r="H9" s="90"/>
      <c r="I9" s="90">
        <f t="shared" ref="I9:I16" si="0">E9+G9</f>
        <v>1089338864</v>
      </c>
      <c r="J9" s="90"/>
      <c r="K9" s="90">
        <v>14859891480</v>
      </c>
      <c r="L9" s="90"/>
      <c r="M9" s="256">
        <v>0</v>
      </c>
      <c r="N9" s="90"/>
      <c r="O9" s="90">
        <f t="shared" ref="O9:O16" si="1">K9+M9</f>
        <v>14859891480</v>
      </c>
    </row>
    <row r="10" spans="1:18" s="241" customFormat="1" ht="32.25" customHeight="1">
      <c r="A10" s="343" t="s">
        <v>121</v>
      </c>
      <c r="B10" s="207"/>
      <c r="C10" s="208">
        <v>0.1</v>
      </c>
      <c r="D10" s="206"/>
      <c r="E10" s="90">
        <v>19200856</v>
      </c>
      <c r="F10" s="90"/>
      <c r="G10" s="256">
        <v>0</v>
      </c>
      <c r="H10" s="90"/>
      <c r="I10" s="90">
        <f t="shared" si="0"/>
        <v>19200856</v>
      </c>
      <c r="J10" s="90"/>
      <c r="K10" s="90">
        <v>415110645</v>
      </c>
      <c r="L10" s="90"/>
      <c r="M10" s="256">
        <v>0</v>
      </c>
      <c r="N10" s="90"/>
      <c r="O10" s="90">
        <f t="shared" si="1"/>
        <v>415110645</v>
      </c>
      <c r="Q10" s="147"/>
    </row>
    <row r="11" spans="1:18" s="241" customFormat="1" ht="32.25" customHeight="1">
      <c r="A11" s="343" t="s">
        <v>121</v>
      </c>
      <c r="B11" s="207"/>
      <c r="C11" s="208">
        <v>0.1</v>
      </c>
      <c r="D11" s="206"/>
      <c r="E11" s="90">
        <v>20933108207</v>
      </c>
      <c r="F11" s="90"/>
      <c r="G11" s="256">
        <v>0</v>
      </c>
      <c r="H11" s="90"/>
      <c r="I11" s="90">
        <f t="shared" si="0"/>
        <v>20933108207</v>
      </c>
      <c r="J11" s="90"/>
      <c r="K11" s="90">
        <v>40270737232</v>
      </c>
      <c r="L11" s="90"/>
      <c r="M11" s="256">
        <v>0</v>
      </c>
      <c r="N11" s="90"/>
      <c r="O11" s="90">
        <f t="shared" si="1"/>
        <v>40270737232</v>
      </c>
      <c r="Q11" s="147"/>
    </row>
    <row r="12" spans="1:18" s="241" customFormat="1" ht="32.25" customHeight="1">
      <c r="A12" s="343" t="s">
        <v>121</v>
      </c>
      <c r="B12" s="207"/>
      <c r="C12" s="208">
        <v>0.1</v>
      </c>
      <c r="D12" s="206"/>
      <c r="E12" s="90">
        <v>19802</v>
      </c>
      <c r="F12" s="90"/>
      <c r="G12" s="256">
        <v>0</v>
      </c>
      <c r="H12" s="90"/>
      <c r="I12" s="90">
        <f t="shared" si="0"/>
        <v>19802</v>
      </c>
      <c r="J12" s="90"/>
      <c r="K12" s="90">
        <v>37699165</v>
      </c>
      <c r="L12" s="90"/>
      <c r="M12" s="256">
        <v>0</v>
      </c>
      <c r="N12" s="90"/>
      <c r="O12" s="90">
        <f t="shared" si="1"/>
        <v>37699165</v>
      </c>
      <c r="Q12" s="147"/>
    </row>
    <row r="13" spans="1:18" s="241" customFormat="1" ht="32.25" customHeight="1">
      <c r="A13" s="343" t="s">
        <v>96</v>
      </c>
      <c r="B13" s="207"/>
      <c r="C13" s="208">
        <v>0.1</v>
      </c>
      <c r="D13" s="206"/>
      <c r="E13" s="90">
        <v>761234751</v>
      </c>
      <c r="F13" s="256"/>
      <c r="G13" s="256">
        <v>0</v>
      </c>
      <c r="H13" s="256"/>
      <c r="I13" s="90">
        <f t="shared" si="0"/>
        <v>761234751</v>
      </c>
      <c r="J13" s="90"/>
      <c r="K13" s="90">
        <v>7633995189</v>
      </c>
      <c r="L13" s="90"/>
      <c r="M13" s="256">
        <v>0</v>
      </c>
      <c r="N13" s="90"/>
      <c r="O13" s="90">
        <f t="shared" si="1"/>
        <v>7633995189</v>
      </c>
      <c r="Q13" s="147"/>
    </row>
    <row r="14" spans="1:18" s="241" customFormat="1" ht="32.25" customHeight="1">
      <c r="A14" s="343" t="s">
        <v>96</v>
      </c>
      <c r="B14" s="207"/>
      <c r="C14" s="208">
        <v>0.1</v>
      </c>
      <c r="D14" s="206"/>
      <c r="E14" s="90">
        <v>2989371690</v>
      </c>
      <c r="F14" s="90"/>
      <c r="G14" s="256">
        <v>0</v>
      </c>
      <c r="H14" s="90"/>
      <c r="I14" s="90">
        <f t="shared" si="0"/>
        <v>2989371690</v>
      </c>
      <c r="J14" s="90"/>
      <c r="K14" s="90">
        <v>13295511958</v>
      </c>
      <c r="L14" s="90"/>
      <c r="M14" s="256">
        <v>0</v>
      </c>
      <c r="N14" s="90"/>
      <c r="O14" s="90">
        <f t="shared" si="1"/>
        <v>13295511958</v>
      </c>
      <c r="Q14" s="147"/>
    </row>
    <row r="15" spans="1:18" s="241" customFormat="1" ht="18.75">
      <c r="A15" s="343" t="s">
        <v>96</v>
      </c>
      <c r="B15" s="92"/>
      <c r="C15" s="205">
        <v>0.1</v>
      </c>
      <c r="D15" s="92"/>
      <c r="E15" s="90">
        <v>4593294</v>
      </c>
      <c r="F15" s="90"/>
      <c r="G15" s="256">
        <v>0</v>
      </c>
      <c r="H15" s="90"/>
      <c r="I15" s="90">
        <f t="shared" si="0"/>
        <v>4593294</v>
      </c>
      <c r="J15" s="90"/>
      <c r="K15" s="90">
        <v>276263560</v>
      </c>
      <c r="L15" s="90"/>
      <c r="M15" s="256">
        <v>0</v>
      </c>
      <c r="N15" s="90"/>
      <c r="O15" s="90">
        <f t="shared" si="1"/>
        <v>276263560</v>
      </c>
      <c r="R15" s="147"/>
    </row>
    <row r="16" spans="1:18" s="286" customFormat="1" ht="18.75">
      <c r="A16" s="343" t="s">
        <v>96</v>
      </c>
      <c r="B16" s="92"/>
      <c r="C16" s="205">
        <v>0.1</v>
      </c>
      <c r="D16" s="92"/>
      <c r="E16" s="90">
        <v>8598903</v>
      </c>
      <c r="F16" s="90"/>
      <c r="G16" s="256">
        <v>0</v>
      </c>
      <c r="H16" s="90"/>
      <c r="I16" s="90">
        <f t="shared" si="0"/>
        <v>8598903</v>
      </c>
      <c r="J16" s="90"/>
      <c r="K16" s="90">
        <v>57850679</v>
      </c>
      <c r="L16" s="90"/>
      <c r="M16" s="256">
        <v>0</v>
      </c>
      <c r="N16" s="90"/>
      <c r="O16" s="90">
        <f t="shared" si="1"/>
        <v>57850679</v>
      </c>
      <c r="R16" s="294"/>
    </row>
    <row r="17" spans="1:15" ht="27" customHeight="1" thickBot="1">
      <c r="A17" s="173" t="s">
        <v>2</v>
      </c>
      <c r="B17" s="9"/>
      <c r="C17" s="56"/>
      <c r="D17" s="56"/>
      <c r="E17" s="91">
        <f>SUM(E9:E16)</f>
        <v>25805466367</v>
      </c>
      <c r="F17" s="90"/>
      <c r="G17" s="354">
        <f t="shared" ref="G17:O17" si="2">SUM(G9:G16)</f>
        <v>0</v>
      </c>
      <c r="H17" s="90"/>
      <c r="I17" s="291">
        <f t="shared" si="2"/>
        <v>25805466367</v>
      </c>
      <c r="J17" s="90"/>
      <c r="K17" s="291">
        <f t="shared" si="2"/>
        <v>76847059908</v>
      </c>
      <c r="L17" s="90"/>
      <c r="M17" s="354">
        <f t="shared" si="2"/>
        <v>0</v>
      </c>
      <c r="N17" s="90"/>
      <c r="O17" s="291">
        <f t="shared" si="2"/>
        <v>76847059908</v>
      </c>
    </row>
    <row r="18" spans="1:15" ht="19.5" thickTop="1">
      <c r="E18" s="272"/>
      <c r="F18" s="90"/>
      <c r="G18" s="146"/>
      <c r="H18" s="90"/>
      <c r="J18" s="90"/>
      <c r="K18" s="272"/>
      <c r="L18" s="90"/>
      <c r="N18" s="90"/>
    </row>
    <row r="19" spans="1:15" ht="18.75">
      <c r="E19" s="272"/>
      <c r="F19" s="90"/>
      <c r="G19" s="65"/>
      <c r="J19" s="90"/>
      <c r="K19" s="272"/>
      <c r="L19" s="90"/>
      <c r="N19" s="90"/>
    </row>
    <row r="20" spans="1:15" ht="18.75">
      <c r="E20" s="146"/>
      <c r="F20" s="90"/>
      <c r="I20" s="65"/>
      <c r="K20" s="65"/>
      <c r="L20" s="90"/>
      <c r="N20" s="90"/>
      <c r="O20" s="65"/>
    </row>
    <row r="21" spans="1:15" ht="18.75">
      <c r="E21" s="65"/>
      <c r="F21" s="90"/>
      <c r="G21" s="65"/>
      <c r="H21" s="65"/>
      <c r="I21" s="65"/>
      <c r="J21" s="65"/>
      <c r="K21" s="65"/>
      <c r="L21" s="90"/>
      <c r="N21" s="90"/>
      <c r="O21" s="146"/>
    </row>
    <row r="22" spans="1:15" ht="18.75">
      <c r="F22" s="90"/>
      <c r="N22" s="90"/>
      <c r="O22" s="146"/>
    </row>
  </sheetData>
  <mergeCells count="7">
    <mergeCell ref="A5:E5"/>
    <mergeCell ref="B6:C6"/>
    <mergeCell ref="E6:I6"/>
    <mergeCell ref="K6:O6"/>
    <mergeCell ref="A1:O1"/>
    <mergeCell ref="A2:O2"/>
    <mergeCell ref="A3:O3"/>
  </mergeCells>
  <phoneticPr fontId="56" type="noConversion"/>
  <printOptions horizontalCentered="1"/>
  <pageMargins left="0.70866141732283472" right="0.70866141732283472" top="0.74803149606299213" bottom="0.74803149606299213" header="0.31496062992125984" footer="0.31496062992125984"/>
  <pageSetup scale="75" firstPageNumber="12" orientation="landscape" useFirstPageNumber="1" r:id="rId1"/>
  <headerFooter>
    <oddFooter>&amp;C&amp;"B Nazanin,Regular"&amp;12&amp;P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W19"/>
  <sheetViews>
    <sheetView rightToLeft="1" view="pageBreakPreview" zoomScale="115" zoomScaleNormal="100" zoomScaleSheetLayoutView="115" workbookViewId="0">
      <selection activeCell="E11" sqref="E11"/>
    </sheetView>
  </sheetViews>
  <sheetFormatPr defaultRowHeight="15"/>
  <cols>
    <col min="1" max="1" width="46.7109375" style="29" customWidth="1"/>
    <col min="2" max="2" width="0.5703125" style="29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6.28515625" customWidth="1"/>
    <col min="10" max="10" width="0.28515625" customWidth="1"/>
    <col min="11" max="11" width="12.7109375" customWidth="1"/>
    <col min="12" max="12" width="16.7109375" bestFit="1" customWidth="1"/>
    <col min="13" max="13" width="19.5703125" bestFit="1" customWidth="1"/>
  </cols>
  <sheetData>
    <row r="1" spans="1:23" ht="21">
      <c r="A1" s="409" t="str">
        <f>Sheet1!L4</f>
        <v>صندوق سرمایه‌گذاری اختصاصی بازارگردانی خبرگان اهداف</v>
      </c>
      <c r="B1" s="409"/>
      <c r="C1" s="409"/>
      <c r="D1" s="409"/>
      <c r="E1" s="409"/>
      <c r="F1" s="409"/>
      <c r="G1" s="409"/>
      <c r="H1" s="409"/>
      <c r="I1" s="409"/>
      <c r="K1" s="290"/>
      <c r="L1" s="342"/>
      <c r="M1" s="105"/>
    </row>
    <row r="2" spans="1:23" ht="21">
      <c r="A2" s="409" t="s">
        <v>65</v>
      </c>
      <c r="B2" s="409"/>
      <c r="C2" s="409"/>
      <c r="D2" s="409"/>
      <c r="E2" s="409"/>
      <c r="F2" s="409"/>
      <c r="G2" s="409"/>
      <c r="H2" s="409"/>
      <c r="I2" s="409"/>
    </row>
    <row r="3" spans="1:23" ht="21">
      <c r="A3" s="409" t="str">
        <f>Sheet1!L5</f>
        <v>برای دوره یک ماهه منتهی به 31 خرداد ماه 1401</v>
      </c>
      <c r="B3" s="409"/>
      <c r="C3" s="409"/>
      <c r="D3" s="409"/>
      <c r="E3" s="409"/>
      <c r="F3" s="409"/>
      <c r="G3" s="409"/>
      <c r="H3" s="409"/>
      <c r="I3" s="409"/>
    </row>
    <row r="4" spans="1:23" s="242" customFormat="1" ht="21">
      <c r="A4" s="245"/>
      <c r="B4" s="245"/>
      <c r="C4" s="245"/>
      <c r="D4" s="245"/>
      <c r="E4" s="245"/>
      <c r="F4" s="245"/>
      <c r="G4" s="245"/>
      <c r="H4" s="245"/>
      <c r="I4" s="245"/>
    </row>
    <row r="5" spans="1:23" ht="25.5">
      <c r="A5" s="395" t="s">
        <v>34</v>
      </c>
      <c r="B5" s="395"/>
      <c r="C5" s="395"/>
      <c r="D5" s="395"/>
      <c r="E5" s="395"/>
      <c r="F5" s="395"/>
      <c r="G5" s="395"/>
      <c r="H5" s="395"/>
      <c r="I5" s="395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242" customFormat="1" ht="25.5">
      <c r="A6" s="244"/>
      <c r="B6" s="244"/>
      <c r="C6" s="244"/>
      <c r="D6" s="244"/>
      <c r="E6" s="244"/>
      <c r="F6" s="244"/>
      <c r="G6" s="244"/>
      <c r="H6" s="244"/>
      <c r="I6" s="244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8.75" thickBot="1">
      <c r="A7" s="34" t="s">
        <v>45</v>
      </c>
      <c r="B7" s="30"/>
      <c r="C7" s="31" t="s">
        <v>46</v>
      </c>
      <c r="D7" s="32"/>
      <c r="E7" s="31" t="s">
        <v>6</v>
      </c>
      <c r="F7" s="32"/>
      <c r="G7" s="31" t="s">
        <v>24</v>
      </c>
      <c r="H7" s="45"/>
      <c r="I7" s="46" t="s">
        <v>67</v>
      </c>
      <c r="L7" s="3"/>
      <c r="M7" s="75"/>
    </row>
    <row r="8" spans="1:23" ht="21" customHeight="1">
      <c r="A8" s="59" t="s">
        <v>115</v>
      </c>
      <c r="B8" s="35"/>
      <c r="C8" s="42" t="s">
        <v>61</v>
      </c>
      <c r="D8" s="33"/>
      <c r="E8" s="55">
        <f>'درآمد سرمایه گذاری در سهام '!T19</f>
        <v>3586792521502</v>
      </c>
      <c r="F8" s="57"/>
      <c r="G8" s="60">
        <f>E8/$E$12</f>
        <v>0.97393302975836216</v>
      </c>
      <c r="H8" s="58"/>
      <c r="I8" s="60">
        <f>E8/' سهام'!$AA$2</f>
        <v>0.19559791479916239</v>
      </c>
      <c r="J8" s="28"/>
      <c r="K8" s="28"/>
      <c r="L8" s="5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>
      <c r="A9" s="59" t="s">
        <v>82</v>
      </c>
      <c r="B9" s="35"/>
      <c r="C9" s="42" t="s">
        <v>62</v>
      </c>
      <c r="D9" s="33"/>
      <c r="E9" s="319">
        <f>'درآمد سرمایه گذاری در اوراق بها'!R11</f>
        <v>0</v>
      </c>
      <c r="F9" s="57"/>
      <c r="G9" s="60">
        <f>E9/$E$12</f>
        <v>0</v>
      </c>
      <c r="H9" s="58"/>
      <c r="I9" s="60">
        <f>E9/' سهام'!$AA$2</f>
        <v>0</v>
      </c>
      <c r="J9" s="28"/>
      <c r="K9" s="28"/>
      <c r="L9" s="5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>
      <c r="A10" s="59" t="s">
        <v>116</v>
      </c>
      <c r="B10" s="35"/>
      <c r="C10" s="42" t="s">
        <v>63</v>
      </c>
      <c r="D10" s="33"/>
      <c r="E10" s="55">
        <f>'درآمد سپرده بانکی'!I18</f>
        <v>76847059908</v>
      </c>
      <c r="F10" s="57"/>
      <c r="G10" s="60">
        <f>E10/$E$12</f>
        <v>2.086652334517506E-2</v>
      </c>
      <c r="H10" s="58"/>
      <c r="I10" s="60">
        <f>E10/' سهام'!$AA$2</f>
        <v>4.1906869679087825E-3</v>
      </c>
      <c r="J10" s="28"/>
      <c r="K10" s="28"/>
      <c r="L10" s="55"/>
      <c r="M10" s="28"/>
      <c r="N10" s="28"/>
      <c r="O10" s="28"/>
      <c r="P10" s="28"/>
      <c r="Q10" s="28"/>
      <c r="R10" s="28"/>
      <c r="S10" s="28"/>
    </row>
    <row r="11" spans="1:23" ht="21" customHeight="1" thickBot="1">
      <c r="A11" s="59" t="s">
        <v>83</v>
      </c>
      <c r="B11" s="35"/>
      <c r="C11" s="42" t="s">
        <v>64</v>
      </c>
      <c r="D11" s="33"/>
      <c r="E11" s="62">
        <f>'سایر درآمدها'!E11</f>
        <v>19152162897</v>
      </c>
      <c r="F11" s="57"/>
      <c r="G11" s="60">
        <f>E11/$E$12</f>
        <v>5.2004468964627565E-3</v>
      </c>
      <c r="H11" s="58"/>
      <c r="I11" s="60">
        <f>E11/' سهام'!$AA$2</f>
        <v>1.044421472413008E-3</v>
      </c>
      <c r="J11" s="28"/>
      <c r="K11" s="28"/>
      <c r="L11" s="55"/>
    </row>
    <row r="12" spans="1:23" ht="26.25" customHeight="1" thickBot="1">
      <c r="A12" s="35" t="s">
        <v>2</v>
      </c>
      <c r="E12" s="340">
        <f>SUM(E8:E11)</f>
        <v>3682791744307</v>
      </c>
      <c r="G12" s="246">
        <f>SUM(G8:G11)</f>
        <v>0.99999999999999989</v>
      </c>
      <c r="H12" s="41"/>
      <c r="I12" s="61">
        <f>SUM(I8:I11)</f>
        <v>0.20083302323948418</v>
      </c>
      <c r="L12" s="55">
        <f>SUM(L8:L11)</f>
        <v>0</v>
      </c>
      <c r="M12" s="85"/>
    </row>
    <row r="13" spans="1:23" ht="15.75" thickTop="1">
      <c r="E13" s="63"/>
    </row>
    <row r="15" spans="1:23" ht="18.75">
      <c r="E15" s="65"/>
      <c r="G15" s="136"/>
    </row>
    <row r="16" spans="1:23" ht="18">
      <c r="E16" s="55"/>
    </row>
    <row r="17" spans="5:5">
      <c r="E17" s="65"/>
    </row>
    <row r="19" spans="5:5">
      <c r="E19" s="149"/>
    </row>
  </sheetData>
  <mergeCells count="4">
    <mergeCell ref="A1:I1"/>
    <mergeCell ref="A2:I2"/>
    <mergeCell ref="A3:I3"/>
    <mergeCell ref="A5:I5"/>
  </mergeCells>
  <printOptions horizontalCentered="1"/>
  <pageMargins left="0.70866141732283472" right="0.94488188976377963" top="0.74803149606299213" bottom="0.74803149606299213" header="0.31496062992125984" footer="0.31496062992125984"/>
  <pageSetup firstPageNumber="10" orientation="landscape" useFirstPageNumber="1" r:id="rId1"/>
  <headerFooter>
    <oddFooter>&amp;C &amp;"B Nazanin,Regular"&amp;P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2"/>
  <sheetViews>
    <sheetView rightToLeft="1" view="pageBreakPreview" zoomScaleNormal="100" zoomScaleSheetLayoutView="100" workbookViewId="0">
      <selection activeCell="Q10" sqref="Q10"/>
    </sheetView>
  </sheetViews>
  <sheetFormatPr defaultColWidth="9.140625" defaultRowHeight="52.5" customHeight="1"/>
  <cols>
    <col min="1" max="1" width="17.85546875" style="3" customWidth="1"/>
    <col min="2" max="2" width="0.42578125" style="3" customWidth="1"/>
    <col min="3" max="3" width="19.28515625" style="3" customWidth="1"/>
    <col min="4" max="4" width="0.5703125" style="3" customWidth="1"/>
    <col min="5" max="5" width="13.85546875" style="3" customWidth="1"/>
    <col min="6" max="6" width="0.7109375" style="3" customWidth="1"/>
    <col min="7" max="7" width="11.42578125" style="3" customWidth="1"/>
    <col min="8" max="8" width="0.5703125" style="3" customWidth="1"/>
    <col min="9" max="9" width="21.85546875" style="457" bestFit="1" customWidth="1"/>
    <col min="10" max="10" width="0.7109375" style="457" customWidth="1"/>
    <col min="11" max="11" width="20.7109375" style="457" bestFit="1" customWidth="1"/>
    <col min="12" max="12" width="0.7109375" style="457" customWidth="1"/>
    <col min="13" max="13" width="21.85546875" style="75" bestFit="1" customWidth="1"/>
    <col min="14" max="14" width="0.42578125" style="457" customWidth="1"/>
    <col min="15" max="15" width="19.140625" style="75" customWidth="1"/>
    <col min="16" max="16" width="0.5703125" style="75" customWidth="1"/>
    <col min="17" max="17" width="18.42578125" style="75" bestFit="1" customWidth="1"/>
    <col min="18" max="18" width="0.5703125" style="457" customWidth="1"/>
    <col min="19" max="19" width="21.85546875" style="75" customWidth="1"/>
    <col min="20" max="16384" width="9.140625" style="3"/>
  </cols>
  <sheetData>
    <row r="1" spans="1:22" ht="25.5" customHeight="1">
      <c r="A1" s="409" t="str">
        <f>Sheet1!L4</f>
        <v>صندوق سرمایه‌گذاری اختصاصی بازارگردانی خبرگان اهداف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  <c r="R1" s="409"/>
      <c r="S1" s="409"/>
    </row>
    <row r="2" spans="1:22" ht="25.5" customHeight="1">
      <c r="A2" s="409" t="s">
        <v>65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</row>
    <row r="3" spans="1:22" ht="25.5" customHeight="1">
      <c r="A3" s="409" t="str">
        <f>Sheet1!L5</f>
        <v>برای دوره یک ماهه منتهی به 31 خرداد ماه 1401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</row>
    <row r="4" spans="1:22" ht="7.5" customHeight="1">
      <c r="A4" s="201"/>
      <c r="B4" s="201"/>
      <c r="C4" s="201"/>
      <c r="D4" s="201"/>
      <c r="E4" s="201"/>
      <c r="F4" s="201"/>
      <c r="G4" s="201"/>
      <c r="H4" s="201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</row>
    <row r="5" spans="1:22" ht="37.5" customHeight="1">
      <c r="A5" s="395" t="s">
        <v>75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3"/>
      <c r="U5" s="33"/>
      <c r="V5" s="33"/>
    </row>
    <row r="6" spans="1:22" ht="22.5" customHeight="1" thickBot="1">
      <c r="C6" s="400" t="s">
        <v>53</v>
      </c>
      <c r="D6" s="400"/>
      <c r="E6" s="400"/>
      <c r="F6" s="400"/>
      <c r="G6" s="400"/>
      <c r="H6" s="52"/>
      <c r="I6" s="446" t="s">
        <v>125</v>
      </c>
      <c r="J6" s="446"/>
      <c r="K6" s="446"/>
      <c r="L6" s="446"/>
      <c r="M6" s="446"/>
      <c r="N6" s="447"/>
      <c r="O6" s="446" t="s">
        <v>126</v>
      </c>
      <c r="P6" s="446"/>
      <c r="Q6" s="446"/>
      <c r="R6" s="446"/>
      <c r="S6" s="446"/>
      <c r="T6" s="2"/>
      <c r="U6" s="2"/>
      <c r="V6" s="2"/>
    </row>
    <row r="7" spans="1:22" ht="52.5" customHeight="1" thickBot="1">
      <c r="A7" s="47" t="s">
        <v>40</v>
      </c>
      <c r="B7" s="36"/>
      <c r="C7" s="132" t="s">
        <v>47</v>
      </c>
      <c r="D7" s="40"/>
      <c r="E7" s="132" t="s">
        <v>52</v>
      </c>
      <c r="F7" s="40"/>
      <c r="G7" s="132" t="s">
        <v>48</v>
      </c>
      <c r="H7" s="40"/>
      <c r="I7" s="448" t="s">
        <v>49</v>
      </c>
      <c r="J7" s="449"/>
      <c r="K7" s="448" t="s">
        <v>50</v>
      </c>
      <c r="L7" s="449"/>
      <c r="M7" s="450" t="s">
        <v>51</v>
      </c>
      <c r="N7" s="451"/>
      <c r="O7" s="450" t="s">
        <v>49</v>
      </c>
      <c r="P7" s="452"/>
      <c r="Q7" s="450" t="s">
        <v>50</v>
      </c>
      <c r="R7" s="449"/>
      <c r="S7" s="450" t="s">
        <v>51</v>
      </c>
      <c r="T7" s="18"/>
      <c r="U7" s="18"/>
      <c r="V7" s="18"/>
    </row>
    <row r="8" spans="1:22" ht="15" customHeight="1">
      <c r="A8" s="200"/>
      <c r="B8" s="36"/>
      <c r="C8" s="104"/>
      <c r="D8" s="40"/>
      <c r="E8" s="104"/>
      <c r="F8" s="40"/>
      <c r="G8" s="104"/>
      <c r="H8" s="40"/>
      <c r="I8" s="453" t="s">
        <v>84</v>
      </c>
      <c r="J8" s="449"/>
      <c r="K8" s="453" t="s">
        <v>84</v>
      </c>
      <c r="L8" s="449"/>
      <c r="M8" s="453" t="s">
        <v>84</v>
      </c>
      <c r="N8" s="451"/>
      <c r="O8" s="453" t="s">
        <v>84</v>
      </c>
      <c r="P8" s="452"/>
      <c r="Q8" s="453" t="s">
        <v>84</v>
      </c>
      <c r="R8" s="449"/>
      <c r="S8" s="453" t="s">
        <v>84</v>
      </c>
      <c r="T8" s="18"/>
      <c r="U8" s="18"/>
      <c r="V8" s="18"/>
    </row>
    <row r="9" spans="1:22" ht="36">
      <c r="A9" s="248" t="s">
        <v>94</v>
      </c>
      <c r="B9" s="36"/>
      <c r="C9" s="104" t="s">
        <v>128</v>
      </c>
      <c r="D9" s="288"/>
      <c r="E9" s="289">
        <v>245753986</v>
      </c>
      <c r="F9" s="288"/>
      <c r="G9" s="289">
        <v>660</v>
      </c>
      <c r="H9" s="288"/>
      <c r="I9" s="454">
        <v>162197630760</v>
      </c>
      <c r="J9" s="454"/>
      <c r="K9" s="460">
        <f>-(23062177817)</f>
        <v>-23062177817</v>
      </c>
      <c r="L9" s="454"/>
      <c r="M9" s="454">
        <f t="shared" ref="M9" si="0">I9+K9</f>
        <v>139135452943</v>
      </c>
      <c r="N9" s="454"/>
      <c r="O9" s="454">
        <v>162197630760</v>
      </c>
      <c r="P9" s="454"/>
      <c r="Q9" s="460">
        <v>-23062177817</v>
      </c>
      <c r="R9" s="454"/>
      <c r="S9" s="454">
        <f t="shared" ref="S9" si="1">O9+Q9</f>
        <v>139135452943</v>
      </c>
      <c r="T9" s="284"/>
      <c r="U9" s="345"/>
      <c r="V9" s="18"/>
    </row>
    <row r="10" spans="1:22" ht="27" customHeight="1" thickBot="1">
      <c r="A10" s="248" t="s">
        <v>2</v>
      </c>
      <c r="I10" s="455">
        <f>SUM(I9:I9)</f>
        <v>162197630760</v>
      </c>
      <c r="J10" s="456"/>
      <c r="K10" s="455">
        <f>SUM(K9:K9)</f>
        <v>-23062177817</v>
      </c>
      <c r="L10" s="456"/>
      <c r="M10" s="455">
        <f>SUM(M9:M9)</f>
        <v>139135452943</v>
      </c>
      <c r="N10" s="454"/>
      <c r="O10" s="455">
        <f>SUM(O9:O9)</f>
        <v>162197630760</v>
      </c>
      <c r="P10" s="273"/>
      <c r="Q10" s="455">
        <f>SUM(Q9:Q9)</f>
        <v>-23062177817</v>
      </c>
      <c r="R10" s="273"/>
      <c r="S10" s="455">
        <f>SUM(S9:S9)</f>
        <v>139135452943</v>
      </c>
      <c r="U10" s="345"/>
    </row>
    <row r="11" spans="1:22" ht="26.25" customHeight="1" thickTop="1">
      <c r="O11" s="458"/>
      <c r="Q11" s="459"/>
    </row>
    <row r="12" spans="1:22" ht="21" customHeight="1">
      <c r="R12" s="75"/>
    </row>
  </sheetData>
  <mergeCells count="7">
    <mergeCell ref="A1:S1"/>
    <mergeCell ref="A2:S2"/>
    <mergeCell ref="A3:S3"/>
    <mergeCell ref="A5:S5"/>
    <mergeCell ref="C6:G6"/>
    <mergeCell ref="I6:M6"/>
    <mergeCell ref="O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rstPageNumber="11" orientation="landscape" useFirstPageNumber="1" r:id="rId1"/>
  <headerFooter>
    <oddFooter>&amp;C&amp;"B Nazanin,Regular"&amp;12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S19"/>
  <sheetViews>
    <sheetView rightToLeft="1" view="pageBreakPreview" zoomScale="115" zoomScaleNormal="100" zoomScaleSheetLayoutView="115" workbookViewId="0">
      <selection activeCell="P13" sqref="P13"/>
    </sheetView>
  </sheetViews>
  <sheetFormatPr defaultColWidth="9.140625" defaultRowHeight="20.25" customHeight="1"/>
  <cols>
    <col min="1" max="1" width="1" style="9" customWidth="1"/>
    <col min="2" max="2" width="21.42578125" style="9" bestFit="1" customWidth="1"/>
    <col min="3" max="3" width="0.5703125" style="9" customWidth="1"/>
    <col min="4" max="4" width="13.28515625" style="9" customWidth="1"/>
    <col min="5" max="5" width="0.7109375" style="9" customWidth="1"/>
    <col min="6" max="6" width="16.7109375" style="9" customWidth="1"/>
    <col min="7" max="7" width="0.5703125" style="9" customWidth="1"/>
    <col min="8" max="8" width="19" style="9" customWidth="1"/>
    <col min="9" max="9" width="0.5703125" style="9" customWidth="1"/>
    <col min="10" max="10" width="21.85546875" style="66" customWidth="1"/>
    <col min="11" max="11" width="0.7109375" style="9" customWidth="1"/>
    <col min="12" max="12" width="13.28515625" style="9" bestFit="1" customWidth="1"/>
    <col min="13" max="13" width="0.5703125" style="9" customWidth="1"/>
    <col min="14" max="14" width="18.7109375" style="9" customWidth="1"/>
    <col min="15" max="15" width="0.7109375" style="9" customWidth="1"/>
    <col min="16" max="16" width="18.85546875" style="9" customWidth="1"/>
    <col min="17" max="17" width="0.7109375" style="9" customWidth="1"/>
    <col min="18" max="18" width="21.42578125" style="66" customWidth="1"/>
    <col min="19" max="19" width="13.7109375" style="9" bestFit="1" customWidth="1"/>
    <col min="20" max="20" width="12.7109375" style="9" customWidth="1"/>
    <col min="21" max="16384" width="9.140625" style="9"/>
  </cols>
  <sheetData>
    <row r="1" spans="2:19" ht="20.25" customHeight="1">
      <c r="B1" s="361" t="str">
        <f>Sheet1!L4</f>
        <v>صندوق سرمایه‌گذاری اختصاصی بازارگردانی خبرگان اهداف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2:19" ht="20.25" customHeight="1">
      <c r="B2" s="387" t="s">
        <v>65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</row>
    <row r="3" spans="2:19" ht="20.25" customHeight="1">
      <c r="B3" s="387" t="str">
        <f>Sheet1!L5</f>
        <v>برای دوره یک ماهه منتهی به 31 خرداد ماه 1401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</row>
    <row r="4" spans="2:19" ht="20.25" customHeight="1">
      <c r="B4" s="388" t="s">
        <v>77</v>
      </c>
      <c r="C4" s="388"/>
      <c r="D4" s="388"/>
      <c r="E4" s="388"/>
      <c r="F4" s="388"/>
      <c r="G4" s="388"/>
      <c r="H4" s="388"/>
      <c r="I4" s="388"/>
      <c r="J4" s="182"/>
    </row>
    <row r="5" spans="2:19" ht="25.5" customHeight="1" thickBot="1">
      <c r="B5" s="93"/>
      <c r="D5" s="400" t="s">
        <v>125</v>
      </c>
      <c r="E5" s="400"/>
      <c r="F5" s="400"/>
      <c r="G5" s="400"/>
      <c r="H5" s="400"/>
      <c r="I5" s="400"/>
      <c r="J5" s="400"/>
      <c r="L5" s="402" t="s">
        <v>127</v>
      </c>
      <c r="M5" s="402"/>
      <c r="N5" s="402"/>
      <c r="O5" s="402"/>
      <c r="P5" s="402"/>
      <c r="Q5" s="402"/>
      <c r="R5" s="402"/>
    </row>
    <row r="6" spans="2:19" ht="35.25" customHeight="1" thickBot="1">
      <c r="B6" s="124" t="s">
        <v>45</v>
      </c>
      <c r="C6" s="69"/>
      <c r="D6" s="70" t="s">
        <v>3</v>
      </c>
      <c r="E6" s="69"/>
      <c r="F6" s="181" t="s">
        <v>28</v>
      </c>
      <c r="G6" s="69"/>
      <c r="H6" s="70" t="s">
        <v>55</v>
      </c>
      <c r="I6" s="69"/>
      <c r="J6" s="181" t="s">
        <v>56</v>
      </c>
      <c r="K6" s="71"/>
      <c r="L6" s="70" t="s">
        <v>3</v>
      </c>
      <c r="M6" s="69"/>
      <c r="N6" s="181" t="s">
        <v>28</v>
      </c>
      <c r="O6" s="69"/>
      <c r="P6" s="70" t="s">
        <v>55</v>
      </c>
      <c r="Q6" s="30"/>
      <c r="R6" s="181" t="s">
        <v>56</v>
      </c>
    </row>
    <row r="7" spans="2:19" ht="20.25" customHeight="1">
      <c r="B7" s="173"/>
      <c r="D7" s="174"/>
      <c r="E7" s="55"/>
      <c r="F7" s="174" t="s">
        <v>84</v>
      </c>
      <c r="G7" s="55">
        <v>-1</v>
      </c>
      <c r="H7" s="174" t="s">
        <v>84</v>
      </c>
      <c r="I7" s="55"/>
      <c r="J7" s="174" t="s">
        <v>84</v>
      </c>
      <c r="K7" s="55"/>
      <c r="L7" s="174"/>
      <c r="M7" s="55"/>
      <c r="N7" s="174" t="s">
        <v>84</v>
      </c>
      <c r="O7" s="55"/>
      <c r="P7" s="174" t="s">
        <v>84</v>
      </c>
      <c r="Q7" s="55"/>
      <c r="R7" s="174" t="s">
        <v>84</v>
      </c>
    </row>
    <row r="8" spans="2:19" ht="26.25" customHeight="1">
      <c r="B8" s="173" t="s">
        <v>95</v>
      </c>
      <c r="D8" s="55">
        <v>84401110</v>
      </c>
      <c r="E8" s="55"/>
      <c r="F8" s="55">
        <v>284131235611</v>
      </c>
      <c r="G8" s="55"/>
      <c r="H8" s="55">
        <v>-294785483842</v>
      </c>
      <c r="I8" s="55"/>
      <c r="J8" s="55">
        <f>F8+H8</f>
        <v>-10654248231</v>
      </c>
      <c r="K8" s="55"/>
      <c r="L8" s="55">
        <v>84401110</v>
      </c>
      <c r="M8" s="55"/>
      <c r="N8" s="55">
        <v>284131235611</v>
      </c>
      <c r="O8" s="55"/>
      <c r="P8" s="55">
        <v>-273634398773</v>
      </c>
      <c r="Q8" s="55"/>
      <c r="R8" s="55">
        <f t="shared" ref="R8:R14" si="0">N8+P8</f>
        <v>10496836838</v>
      </c>
      <c r="S8" s="341"/>
    </row>
    <row r="9" spans="2:19" ht="26.25" customHeight="1">
      <c r="B9" s="173" t="s">
        <v>90</v>
      </c>
      <c r="D9" s="289">
        <v>1602210695</v>
      </c>
      <c r="E9" s="55"/>
      <c r="F9" s="289">
        <v>11014831942317</v>
      </c>
      <c r="G9" s="55"/>
      <c r="H9" s="289">
        <v>-10626480315003</v>
      </c>
      <c r="I9" s="55"/>
      <c r="J9" s="55">
        <f t="shared" ref="J9:J14" si="1">F9+H9</f>
        <v>388351627314</v>
      </c>
      <c r="K9" s="55"/>
      <c r="L9" s="289">
        <v>1602210695</v>
      </c>
      <c r="M9" s="55"/>
      <c r="N9" s="289">
        <v>11014831942317</v>
      </c>
      <c r="O9" s="55"/>
      <c r="P9" s="289">
        <v>-8003985262952</v>
      </c>
      <c r="Q9" s="55"/>
      <c r="R9" s="55">
        <f t="shared" si="0"/>
        <v>3010846679365</v>
      </c>
    </row>
    <row r="10" spans="2:19" ht="26.25" customHeight="1">
      <c r="B10" s="173" t="s">
        <v>118</v>
      </c>
      <c r="D10" s="289">
        <v>1913476</v>
      </c>
      <c r="E10" s="55"/>
      <c r="F10" s="289">
        <v>222559332659</v>
      </c>
      <c r="G10" s="55"/>
      <c r="H10" s="289">
        <v>-190145406148</v>
      </c>
      <c r="I10" s="55"/>
      <c r="J10" s="55">
        <f t="shared" si="1"/>
        <v>32413926511</v>
      </c>
      <c r="K10" s="55"/>
      <c r="L10" s="289">
        <v>1913476</v>
      </c>
      <c r="M10" s="55"/>
      <c r="N10" s="289">
        <v>222559332659</v>
      </c>
      <c r="O10" s="55"/>
      <c r="P10" s="289">
        <v>-216711016242</v>
      </c>
      <c r="Q10" s="55"/>
      <c r="R10" s="55">
        <f t="shared" si="0"/>
        <v>5848316417</v>
      </c>
    </row>
    <row r="11" spans="2:19" ht="26.25" customHeight="1">
      <c r="B11" s="173" t="s">
        <v>91</v>
      </c>
      <c r="D11" s="289">
        <v>989565</v>
      </c>
      <c r="E11" s="289"/>
      <c r="F11" s="289">
        <v>188665507158</v>
      </c>
      <c r="G11" s="289"/>
      <c r="H11" s="289">
        <v>-191024106959</v>
      </c>
      <c r="I11" s="289"/>
      <c r="J11" s="289">
        <f t="shared" ref="J11" si="2">F11+H11</f>
        <v>-2358599801</v>
      </c>
      <c r="K11" s="289"/>
      <c r="L11" s="289">
        <v>989565</v>
      </c>
      <c r="M11" s="289"/>
      <c r="N11" s="289">
        <v>188665507158</v>
      </c>
      <c r="O11" s="289"/>
      <c r="P11" s="289">
        <v>-180466932872</v>
      </c>
      <c r="Q11" s="289"/>
      <c r="R11" s="289">
        <f t="shared" ref="R11" si="3">N11+P11</f>
        <v>8198574286</v>
      </c>
    </row>
    <row r="12" spans="2:19" ht="26.25" customHeight="1">
      <c r="B12" s="173" t="s">
        <v>93</v>
      </c>
      <c r="D12" s="289">
        <v>152106804</v>
      </c>
      <c r="E12" s="55"/>
      <c r="F12" s="289">
        <v>596413479900</v>
      </c>
      <c r="G12" s="55"/>
      <c r="H12" s="289">
        <v>-689101262774</v>
      </c>
      <c r="I12" s="55"/>
      <c r="J12" s="55">
        <f t="shared" si="1"/>
        <v>-92687782874</v>
      </c>
      <c r="K12" s="289"/>
      <c r="L12" s="289">
        <v>152106804</v>
      </c>
      <c r="M12" s="289"/>
      <c r="N12" s="289">
        <v>596413479900</v>
      </c>
      <c r="O12" s="289"/>
      <c r="P12" s="289">
        <v>-703663585480</v>
      </c>
      <c r="Q12" s="289"/>
      <c r="R12" s="55">
        <f t="shared" si="0"/>
        <v>-107250105580</v>
      </c>
    </row>
    <row r="13" spans="2:19" ht="26.25" customHeight="1">
      <c r="B13" s="173" t="s">
        <v>94</v>
      </c>
      <c r="D13" s="289">
        <v>248671986</v>
      </c>
      <c r="E13" s="289"/>
      <c r="F13" s="289">
        <v>1225021166782</v>
      </c>
      <c r="G13" s="289"/>
      <c r="H13" s="289">
        <v>-1428478574075</v>
      </c>
      <c r="I13" s="289"/>
      <c r="J13" s="55">
        <f t="shared" si="1"/>
        <v>-203457407293</v>
      </c>
      <c r="K13" s="289"/>
      <c r="L13" s="289">
        <v>248671986</v>
      </c>
      <c r="M13" s="289"/>
      <c r="N13" s="289">
        <v>1225021166782</v>
      </c>
      <c r="O13" s="289"/>
      <c r="P13" s="289">
        <v>-1226342845004</v>
      </c>
      <c r="Q13" s="289"/>
      <c r="R13" s="55">
        <f t="shared" si="0"/>
        <v>-1321678222</v>
      </c>
    </row>
    <row r="14" spans="2:19" ht="26.25" customHeight="1">
      <c r="B14" s="173" t="s">
        <v>92</v>
      </c>
      <c r="D14" s="289">
        <v>6161758</v>
      </c>
      <c r="E14" s="289"/>
      <c r="F14" s="289">
        <v>274138412653</v>
      </c>
      <c r="G14" s="289"/>
      <c r="H14" s="289">
        <v>-290608236435</v>
      </c>
      <c r="I14" s="289"/>
      <c r="J14" s="289">
        <f t="shared" si="1"/>
        <v>-16469823782</v>
      </c>
      <c r="K14" s="289"/>
      <c r="L14" s="289">
        <v>6161758</v>
      </c>
      <c r="M14" s="289"/>
      <c r="N14" s="289">
        <v>274138412653</v>
      </c>
      <c r="O14" s="289"/>
      <c r="P14" s="289">
        <v>-293887574773</v>
      </c>
      <c r="Q14" s="289"/>
      <c r="R14" s="289">
        <f t="shared" si="0"/>
        <v>-19749162120</v>
      </c>
    </row>
    <row r="15" spans="2:19" ht="25.5" customHeight="1" thickBot="1">
      <c r="B15" s="183" t="s">
        <v>2</v>
      </c>
      <c r="D15" s="73">
        <f>SUM(D8:D14)</f>
        <v>2096455394</v>
      </c>
      <c r="E15" s="289"/>
      <c r="F15" s="73">
        <f t="shared" ref="F15:R15" si="4">SUM(F8:F14)</f>
        <v>13805761077080</v>
      </c>
      <c r="G15" s="289"/>
      <c r="H15" s="73">
        <f t="shared" si="4"/>
        <v>-13710623385236</v>
      </c>
      <c r="I15" s="289"/>
      <c r="J15" s="73">
        <f t="shared" si="4"/>
        <v>95137691844</v>
      </c>
      <c r="K15" s="289"/>
      <c r="L15" s="73">
        <f t="shared" si="4"/>
        <v>2096455394</v>
      </c>
      <c r="M15" s="289"/>
      <c r="N15" s="73">
        <f t="shared" si="4"/>
        <v>13805761077080</v>
      </c>
      <c r="O15" s="289"/>
      <c r="P15" s="73">
        <f t="shared" si="4"/>
        <v>-10898691616096</v>
      </c>
      <c r="Q15" s="289"/>
      <c r="R15" s="73">
        <f t="shared" si="4"/>
        <v>2907069460984</v>
      </c>
    </row>
    <row r="16" spans="2:19" ht="20.25" customHeight="1" thickTop="1">
      <c r="E16" s="289"/>
      <c r="G16" s="289"/>
      <c r="I16" s="289"/>
      <c r="K16" s="289"/>
      <c r="M16" s="289"/>
      <c r="O16" s="289"/>
      <c r="Q16" s="289"/>
      <c r="R16" s="184"/>
    </row>
    <row r="17" spans="8:18" ht="20.25" customHeight="1">
      <c r="H17" s="280"/>
      <c r="J17" s="184"/>
      <c r="R17" s="184"/>
    </row>
    <row r="18" spans="8:18" ht="20.25" customHeight="1">
      <c r="H18" s="281"/>
      <c r="J18" s="184"/>
      <c r="R18" s="184"/>
    </row>
    <row r="19" spans="8:18" ht="20.25" customHeight="1">
      <c r="J19" s="184"/>
      <c r="R19" s="184"/>
    </row>
  </sheetData>
  <mergeCells count="6">
    <mergeCell ref="B1:R1"/>
    <mergeCell ref="B2:R2"/>
    <mergeCell ref="B3:R3"/>
    <mergeCell ref="D5:J5"/>
    <mergeCell ref="L5:R5"/>
    <mergeCell ref="B4:I4"/>
  </mergeCells>
  <printOptions horizontalCentered="1"/>
  <pageMargins left="0.51181102362204722" right="0.43307086614173229" top="0.55118110236220474" bottom="0.31496062992125984" header="0.31496062992125984" footer="0.31496062992125984"/>
  <pageSetup scale="74" firstPageNumber="22" orientation="landscape" useFirstPageNumber="1" r:id="rId1"/>
  <headerFooter>
    <oddFooter>&amp;C&amp;"B Nazanin,Regular"&amp;12&amp;P</oddFooter>
  </headerFooter>
  <rowBreaks count="1" manualBreakCount="1">
    <brk id="16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S32"/>
  <sheetViews>
    <sheetView rightToLeft="1" view="pageBreakPreview" zoomScaleNormal="100" zoomScaleSheetLayoutView="100" workbookViewId="0">
      <selection activeCell="O15" sqref="O15"/>
    </sheetView>
  </sheetViews>
  <sheetFormatPr defaultRowHeight="15"/>
  <cols>
    <col min="1" max="1" width="28.5703125" customWidth="1"/>
    <col min="2" max="2" width="0.7109375" style="178" customWidth="1"/>
    <col min="3" max="3" width="11.5703125" customWidth="1"/>
    <col min="4" max="4" width="0.42578125" customWidth="1"/>
    <col min="5" max="5" width="17.28515625" style="88" customWidth="1"/>
    <col min="6" max="6" width="0.5703125" customWidth="1"/>
    <col min="7" max="7" width="17.28515625" bestFit="1" customWidth="1"/>
    <col min="8" max="8" width="0.5703125" customWidth="1"/>
    <col min="9" max="9" width="22" style="88" bestFit="1" customWidth="1"/>
    <col min="10" max="10" width="0.7109375" customWidth="1"/>
    <col min="11" max="11" width="13.140625" customWidth="1"/>
    <col min="12" max="12" width="0.5703125" customWidth="1"/>
    <col min="13" max="13" width="17.85546875" bestFit="1" customWidth="1"/>
    <col min="14" max="14" width="0.5703125" customWidth="1"/>
    <col min="15" max="15" width="18.140625" bestFit="1" customWidth="1"/>
    <col min="16" max="16" width="0.85546875" customWidth="1"/>
    <col min="17" max="17" width="22" style="88" bestFit="1" customWidth="1"/>
    <col min="18" max="18" width="15.5703125" bestFit="1" customWidth="1"/>
    <col min="19" max="19" width="14.5703125" bestFit="1" customWidth="1"/>
  </cols>
  <sheetData>
    <row r="1" spans="1:19" ht="23.25" customHeight="1">
      <c r="A1" s="361" t="str">
        <f>Sheet1!L4</f>
        <v>صندوق سرمایه‌گذاری اختصاصی بازارگردانی خبرگان اهداف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</row>
    <row r="2" spans="1:19" ht="23.25" customHeight="1">
      <c r="A2" s="361" t="s">
        <v>65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9" ht="23.25" customHeight="1">
      <c r="A3" s="361" t="str">
        <f>Sheet1!L5</f>
        <v>برای دوره یک ماهه منتهی به 31 خرداد ماه 1401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</row>
    <row r="4" spans="1:19" ht="27.75" customHeight="1">
      <c r="A4" s="411" t="s">
        <v>76</v>
      </c>
      <c r="B4" s="411"/>
      <c r="C4" s="411"/>
      <c r="D4" s="411"/>
      <c r="E4" s="411"/>
      <c r="F4" s="411"/>
      <c r="G4" s="411"/>
      <c r="H4" s="411"/>
      <c r="I4" s="411"/>
      <c r="J4" s="412"/>
      <c r="K4" s="412"/>
      <c r="L4" s="412"/>
      <c r="M4" s="412"/>
      <c r="N4" s="412"/>
      <c r="O4" s="412"/>
      <c r="P4" s="412"/>
      <c r="Q4" s="412"/>
    </row>
    <row r="5" spans="1:19" ht="25.5" customHeight="1" thickBot="1">
      <c r="A5" s="43"/>
      <c r="B5" s="43"/>
      <c r="C5" s="402" t="s">
        <v>125</v>
      </c>
      <c r="D5" s="402"/>
      <c r="E5" s="402"/>
      <c r="F5" s="402"/>
      <c r="G5" s="402"/>
      <c r="H5" s="402"/>
      <c r="I5" s="402"/>
      <c r="J5" s="9"/>
      <c r="K5" s="402" t="s">
        <v>127</v>
      </c>
      <c r="L5" s="402"/>
      <c r="M5" s="402"/>
      <c r="N5" s="402"/>
      <c r="O5" s="402"/>
      <c r="P5" s="402"/>
      <c r="Q5" s="402"/>
    </row>
    <row r="6" spans="1:19" ht="36" customHeight="1" thickBot="1">
      <c r="A6" s="102" t="s">
        <v>45</v>
      </c>
      <c r="B6" s="102"/>
      <c r="C6" s="109" t="s">
        <v>3</v>
      </c>
      <c r="D6" s="110"/>
      <c r="E6" s="111" t="s">
        <v>28</v>
      </c>
      <c r="F6" s="110"/>
      <c r="G6" s="109" t="s">
        <v>55</v>
      </c>
      <c r="H6" s="110"/>
      <c r="I6" s="109" t="s">
        <v>57</v>
      </c>
      <c r="J6" s="112"/>
      <c r="K6" s="109" t="s">
        <v>3</v>
      </c>
      <c r="L6" s="110"/>
      <c r="M6" s="113" t="s">
        <v>28</v>
      </c>
      <c r="N6" s="110"/>
      <c r="O6" s="109" t="s">
        <v>55</v>
      </c>
      <c r="P6" s="110"/>
      <c r="Q6" s="109" t="s">
        <v>57</v>
      </c>
    </row>
    <row r="7" spans="1:19" ht="15" customHeight="1">
      <c r="A7" s="96"/>
      <c r="B7" s="96"/>
      <c r="C7" s="55"/>
      <c r="D7" s="125"/>
      <c r="E7" s="136" t="s">
        <v>84</v>
      </c>
      <c r="F7" s="125">
        <v>0</v>
      </c>
      <c r="G7" s="136" t="s">
        <v>84</v>
      </c>
      <c r="H7" s="125">
        <v>0</v>
      </c>
      <c r="I7" s="136" t="s">
        <v>84</v>
      </c>
      <c r="J7" s="55"/>
      <c r="K7" s="153"/>
      <c r="L7" s="55"/>
      <c r="M7" s="55" t="s">
        <v>84</v>
      </c>
      <c r="N7" s="55"/>
      <c r="O7" s="55" t="s">
        <v>84</v>
      </c>
      <c r="P7" s="55"/>
      <c r="Q7" s="55" t="s">
        <v>84</v>
      </c>
    </row>
    <row r="8" spans="1:19" ht="28.5" customHeight="1">
      <c r="A8" s="96" t="s">
        <v>94</v>
      </c>
      <c r="B8" s="96"/>
      <c r="C8" s="289">
        <v>13212253</v>
      </c>
      <c r="D8" s="289"/>
      <c r="E8" s="289">
        <v>72990646592</v>
      </c>
      <c r="F8" s="289"/>
      <c r="G8" s="289">
        <v>-65036874994</v>
      </c>
      <c r="H8" s="289">
        <v>0</v>
      </c>
      <c r="I8" s="289">
        <f>E8+G8</f>
        <v>7953771598</v>
      </c>
      <c r="J8" s="289"/>
      <c r="K8" s="289">
        <v>90747195</v>
      </c>
      <c r="L8" s="289"/>
      <c r="M8" s="289">
        <v>470643426444</v>
      </c>
      <c r="N8" s="289"/>
      <c r="O8" s="289">
        <v>-459074661752</v>
      </c>
      <c r="P8" s="289"/>
      <c r="Q8" s="289">
        <f>M8+O8</f>
        <v>11568764692</v>
      </c>
      <c r="R8" s="65"/>
      <c r="S8" s="65"/>
    </row>
    <row r="9" spans="1:19" ht="28.5" customHeight="1">
      <c r="A9" s="96" t="s">
        <v>90</v>
      </c>
      <c r="B9" s="96"/>
      <c r="C9" s="289">
        <v>106521511</v>
      </c>
      <c r="D9" s="289"/>
      <c r="E9" s="289">
        <v>749547731294</v>
      </c>
      <c r="F9" s="289"/>
      <c r="G9" s="289">
        <v>-527361392496</v>
      </c>
      <c r="H9" s="289">
        <v>0</v>
      </c>
      <c r="I9" s="289">
        <f>E9+G9</f>
        <v>222186338798</v>
      </c>
      <c r="J9" s="289"/>
      <c r="K9" s="289">
        <v>981765374</v>
      </c>
      <c r="L9" s="289"/>
      <c r="M9" s="289">
        <v>7274960647286</v>
      </c>
      <c r="N9" s="289"/>
      <c r="O9" s="289">
        <v>-6726982056307</v>
      </c>
      <c r="P9" s="289"/>
      <c r="Q9" s="289">
        <f t="shared" ref="Q9:Q14" si="0">M9+O9</f>
        <v>547978590979</v>
      </c>
      <c r="R9" s="65"/>
      <c r="S9" s="65"/>
    </row>
    <row r="10" spans="1:19" ht="28.5" customHeight="1">
      <c r="A10" s="96" t="s">
        <v>93</v>
      </c>
      <c r="B10" s="96"/>
      <c r="C10" s="289">
        <v>400000</v>
      </c>
      <c r="D10" s="289"/>
      <c r="E10" s="289">
        <v>1582796165</v>
      </c>
      <c r="F10" s="289"/>
      <c r="G10" s="289">
        <v>-1853231223</v>
      </c>
      <c r="H10" s="289">
        <v>0</v>
      </c>
      <c r="I10" s="289">
        <f t="shared" ref="I10:I14" si="1">E10+G10</f>
        <v>-270435058</v>
      </c>
      <c r="J10" s="289"/>
      <c r="K10" s="289">
        <v>52283578</v>
      </c>
      <c r="L10" s="289"/>
      <c r="M10" s="289">
        <v>301042532422</v>
      </c>
      <c r="N10" s="289"/>
      <c r="O10" s="289">
        <v>-326563104456</v>
      </c>
      <c r="P10" s="289"/>
      <c r="Q10" s="289">
        <f t="shared" si="0"/>
        <v>-25520572034</v>
      </c>
      <c r="R10" s="65"/>
      <c r="S10" s="65"/>
    </row>
    <row r="11" spans="1:19" ht="28.5" customHeight="1">
      <c r="A11" s="96" t="s">
        <v>95</v>
      </c>
      <c r="B11" s="96"/>
      <c r="C11" s="289">
        <v>34069822</v>
      </c>
      <c r="D11" s="289"/>
      <c r="E11" s="289">
        <v>116859201390</v>
      </c>
      <c r="F11" s="289"/>
      <c r="G11" s="289">
        <v>-110380295464</v>
      </c>
      <c r="H11" s="289">
        <v>0</v>
      </c>
      <c r="I11" s="289">
        <f t="shared" si="1"/>
        <v>6478905926</v>
      </c>
      <c r="J11" s="289"/>
      <c r="K11" s="289">
        <v>285694290</v>
      </c>
      <c r="L11" s="289"/>
      <c r="M11" s="289">
        <v>958499349387</v>
      </c>
      <c r="N11" s="289"/>
      <c r="O11" s="289">
        <v>-920734810288</v>
      </c>
      <c r="P11" s="289"/>
      <c r="Q11" s="289">
        <f t="shared" si="0"/>
        <v>37764539099</v>
      </c>
      <c r="R11" s="65"/>
      <c r="S11" s="65"/>
    </row>
    <row r="12" spans="1:19" ht="28.5" customHeight="1">
      <c r="A12" s="96" t="s">
        <v>91</v>
      </c>
      <c r="B12" s="96"/>
      <c r="C12" s="289">
        <v>259594</v>
      </c>
      <c r="D12" s="289"/>
      <c r="E12" s="289">
        <v>49619022104</v>
      </c>
      <c r="F12" s="289"/>
      <c r="G12" s="289">
        <v>-47323901125</v>
      </c>
      <c r="H12" s="289">
        <v>0</v>
      </c>
      <c r="I12" s="289">
        <f t="shared" si="1"/>
        <v>2295120979</v>
      </c>
      <c r="J12" s="289"/>
      <c r="K12" s="289">
        <v>2479654</v>
      </c>
      <c r="L12" s="289"/>
      <c r="M12" s="289">
        <v>446608349875</v>
      </c>
      <c r="N12" s="289"/>
      <c r="O12" s="289">
        <v>-453853299603</v>
      </c>
      <c r="P12" s="289"/>
      <c r="Q12" s="289">
        <f t="shared" si="0"/>
        <v>-7244949728</v>
      </c>
      <c r="R12" s="65"/>
      <c r="S12" s="65"/>
    </row>
    <row r="13" spans="1:19" ht="28.5" customHeight="1">
      <c r="A13" s="96" t="s">
        <v>118</v>
      </c>
      <c r="B13" s="96"/>
      <c r="C13" s="289">
        <v>762077</v>
      </c>
      <c r="D13" s="289"/>
      <c r="E13" s="289">
        <v>82790584550</v>
      </c>
      <c r="F13" s="289"/>
      <c r="G13" s="289">
        <v>-86365230510</v>
      </c>
      <c r="H13" s="289">
        <v>0</v>
      </c>
      <c r="I13" s="289">
        <f t="shared" si="1"/>
        <v>-3574645960</v>
      </c>
      <c r="J13" s="289"/>
      <c r="K13" s="289">
        <v>2898033</v>
      </c>
      <c r="L13" s="289"/>
      <c r="M13" s="289">
        <v>307038736320</v>
      </c>
      <c r="N13" s="289"/>
      <c r="O13" s="289">
        <v>-336356451939</v>
      </c>
      <c r="P13" s="289"/>
      <c r="Q13" s="289">
        <f>M13+O13</f>
        <v>-29317715619</v>
      </c>
      <c r="R13" s="65"/>
      <c r="S13" s="65"/>
    </row>
    <row r="14" spans="1:19" s="286" customFormat="1" ht="28.5" customHeight="1">
      <c r="A14" s="96" t="s">
        <v>92</v>
      </c>
      <c r="B14" s="96"/>
      <c r="C14" s="349">
        <v>0</v>
      </c>
      <c r="D14" s="289"/>
      <c r="E14" s="349">
        <v>0</v>
      </c>
      <c r="F14" s="289"/>
      <c r="G14" s="349">
        <v>0</v>
      </c>
      <c r="H14" s="289">
        <v>0</v>
      </c>
      <c r="I14" s="349">
        <f t="shared" si="1"/>
        <v>0</v>
      </c>
      <c r="J14" s="289"/>
      <c r="K14" s="349">
        <v>18774027</v>
      </c>
      <c r="L14" s="289"/>
      <c r="M14" s="349">
        <v>944122455610</v>
      </c>
      <c r="N14" s="289"/>
      <c r="O14" s="349">
        <v>-938763505424</v>
      </c>
      <c r="P14" s="289"/>
      <c r="Q14" s="349">
        <f t="shared" si="0"/>
        <v>5358950186</v>
      </c>
      <c r="R14" s="65"/>
      <c r="S14" s="65"/>
    </row>
    <row r="15" spans="1:19" ht="30.75" customHeight="1" thickBot="1">
      <c r="A15" s="96" t="s">
        <v>2</v>
      </c>
      <c r="B15" s="96"/>
      <c r="C15" s="358">
        <f>SUM(C8:C14)</f>
        <v>155225257</v>
      </c>
      <c r="D15" s="289"/>
      <c r="E15" s="358">
        <f>SUM(E8:E14)</f>
        <v>1073389982095</v>
      </c>
      <c r="F15" s="289"/>
      <c r="G15" s="358">
        <f>SUM(G8:G14)</f>
        <v>-838320925812</v>
      </c>
      <c r="H15" s="289">
        <v>0</v>
      </c>
      <c r="I15" s="358">
        <f>SUM(I8:I14)</f>
        <v>235069056283</v>
      </c>
      <c r="J15" s="289"/>
      <c r="K15" s="358">
        <f>SUM(K8:K14)</f>
        <v>1434642151</v>
      </c>
      <c r="L15" s="289"/>
      <c r="M15" s="358">
        <f>SUM(M8:M14)</f>
        <v>10702915497344</v>
      </c>
      <c r="N15" s="289"/>
      <c r="O15" s="358">
        <f>SUM(O8:O14)</f>
        <v>-10162327889769</v>
      </c>
      <c r="P15" s="289"/>
      <c r="Q15" s="358">
        <f>SUM(Q8:Q14)</f>
        <v>540587607575</v>
      </c>
    </row>
    <row r="16" spans="1:19" ht="18.75" thickTop="1">
      <c r="D16" s="289"/>
      <c r="E16" s="89"/>
      <c r="F16" s="289"/>
      <c r="H16" s="289">
        <v>0</v>
      </c>
      <c r="I16" s="147"/>
      <c r="J16" s="289"/>
      <c r="K16" s="147"/>
      <c r="L16" s="289"/>
      <c r="M16" s="147"/>
      <c r="N16" s="289"/>
      <c r="O16" s="147"/>
      <c r="P16" s="289"/>
      <c r="Q16" s="147"/>
    </row>
    <row r="17" spans="3:17" ht="18">
      <c r="C17" s="65"/>
      <c r="D17" s="289"/>
      <c r="E17" s="147"/>
      <c r="F17" s="289"/>
      <c r="G17" s="147"/>
      <c r="H17" s="289">
        <v>0</v>
      </c>
      <c r="I17" s="294"/>
      <c r="J17" s="289"/>
      <c r="K17" s="178"/>
      <c r="L17" s="289"/>
      <c r="M17" s="65"/>
      <c r="N17" s="289"/>
      <c r="Q17" s="89"/>
    </row>
    <row r="18" spans="3:17" ht="18">
      <c r="D18" s="289"/>
      <c r="F18" s="289"/>
      <c r="G18" s="156"/>
      <c r="H18" s="289">
        <v>0</v>
      </c>
      <c r="I18" s="157"/>
      <c r="K18" s="147"/>
      <c r="L18" s="289"/>
      <c r="M18" s="131"/>
      <c r="N18" s="289"/>
      <c r="O18" s="147"/>
      <c r="Q18" s="89"/>
    </row>
    <row r="19" spans="3:17" ht="18">
      <c r="F19" s="289"/>
      <c r="G19" s="158"/>
      <c r="H19" s="289">
        <v>0</v>
      </c>
      <c r="I19" s="89"/>
      <c r="K19" s="147"/>
      <c r="M19" s="65"/>
      <c r="N19" s="289"/>
      <c r="O19" s="147"/>
      <c r="Q19" s="89"/>
    </row>
    <row r="20" spans="3:17" ht="18">
      <c r="F20" s="289"/>
      <c r="G20" s="156"/>
      <c r="I20" s="89"/>
      <c r="K20" s="123"/>
      <c r="O20" s="410"/>
      <c r="P20" s="410"/>
      <c r="Q20" s="410"/>
    </row>
    <row r="21" spans="3:17">
      <c r="I21" s="89"/>
      <c r="K21" s="123"/>
      <c r="M21" s="147"/>
      <c r="O21" s="147"/>
      <c r="Q21" s="89"/>
    </row>
    <row r="22" spans="3:17">
      <c r="E22" s="89"/>
      <c r="I22" s="89"/>
      <c r="K22" s="123"/>
      <c r="M22" s="147"/>
      <c r="O22" s="147"/>
      <c r="Q22" s="89"/>
    </row>
    <row r="23" spans="3:17">
      <c r="I23" s="147"/>
      <c r="K23" s="147"/>
      <c r="O23" s="147"/>
      <c r="Q23" s="89"/>
    </row>
    <row r="24" spans="3:17" ht="18">
      <c r="G24" s="55"/>
      <c r="I24" s="89"/>
      <c r="K24" s="147"/>
      <c r="M24" s="147"/>
      <c r="O24" s="147"/>
      <c r="Q24" s="89"/>
    </row>
    <row r="25" spans="3:17">
      <c r="K25" s="130"/>
      <c r="M25" s="147"/>
      <c r="O25" s="146"/>
      <c r="Q25" s="89"/>
    </row>
    <row r="26" spans="3:17">
      <c r="G26" s="65"/>
      <c r="M26" s="147"/>
    </row>
    <row r="27" spans="3:17">
      <c r="O27" s="65"/>
      <c r="Q27" s="89"/>
    </row>
    <row r="28" spans="3:17">
      <c r="M28" s="147"/>
    </row>
    <row r="29" spans="3:17">
      <c r="M29" s="146"/>
    </row>
    <row r="32" spans="3:17">
      <c r="M32" s="146"/>
    </row>
  </sheetData>
  <mergeCells count="8">
    <mergeCell ref="O20:Q20"/>
    <mergeCell ref="A1:Q1"/>
    <mergeCell ref="A2:Q2"/>
    <mergeCell ref="A3:Q3"/>
    <mergeCell ref="C5:I5"/>
    <mergeCell ref="K5:Q5"/>
    <mergeCell ref="A4:I4"/>
    <mergeCell ref="J4:Q4"/>
  </mergeCells>
  <printOptions horizontalCentered="1"/>
  <pageMargins left="0.39370078740157483" right="0.31496062992125984" top="0.59055118110236227" bottom="0.74803149606299213" header="0.31496062992125984" footer="0.31496062992125984"/>
  <pageSetup scale="68" firstPageNumber="16" fitToHeight="3" orientation="landscape" useFirstPageNumber="1" r:id="rId1"/>
  <headerFooter>
    <oddFooter>&amp;C&amp;"B Nazanin,Regular"&amp;12&amp;P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V28"/>
  <sheetViews>
    <sheetView rightToLeft="1" view="pageBreakPreview" zoomScaleNormal="100" zoomScaleSheetLayoutView="100" workbookViewId="0">
      <selection activeCell="T19" sqref="T19"/>
    </sheetView>
  </sheetViews>
  <sheetFormatPr defaultColWidth="9.140625" defaultRowHeight="18"/>
  <cols>
    <col min="1" max="1" width="1.28515625" style="66" customWidth="1"/>
    <col min="2" max="2" width="15.28515625" style="66" customWidth="1"/>
    <col min="3" max="3" width="0.7109375" style="185" customWidth="1"/>
    <col min="4" max="4" width="15" style="66" customWidth="1"/>
    <col min="5" max="5" width="0.5703125" style="66" customWidth="1"/>
    <col min="6" max="6" width="17.85546875" style="66" bestFit="1" customWidth="1"/>
    <col min="7" max="7" width="0.5703125" style="185" customWidth="1"/>
    <col min="8" max="8" width="16.42578125" style="66" customWidth="1"/>
    <col min="9" max="9" width="0.28515625" style="185" customWidth="1"/>
    <col min="10" max="10" width="17.85546875" style="66" bestFit="1" customWidth="1"/>
    <col min="11" max="11" width="0.42578125" style="66" customWidth="1"/>
    <col min="12" max="12" width="12.85546875" style="66" customWidth="1"/>
    <col min="13" max="13" width="0.5703125" style="66" customWidth="1"/>
    <col min="14" max="14" width="16.42578125" style="66" customWidth="1"/>
    <col min="15" max="15" width="0.85546875" style="66" customWidth="1"/>
    <col min="16" max="16" width="17.85546875" style="66" bestFit="1" customWidth="1"/>
    <col min="17" max="17" width="0.5703125" style="185" customWidth="1"/>
    <col min="18" max="18" width="17.85546875" style="66" bestFit="1" customWidth="1"/>
    <col min="19" max="19" width="0.28515625" style="185" customWidth="1"/>
    <col min="20" max="20" width="17.85546875" style="66" bestFit="1" customWidth="1"/>
    <col min="21" max="21" width="0.5703125" style="66" customWidth="1"/>
    <col min="22" max="22" width="13" style="66" customWidth="1"/>
    <col min="23" max="16384" width="9.140625" style="66"/>
  </cols>
  <sheetData>
    <row r="1" spans="2:22" ht="19.5">
      <c r="B1" s="415" t="str">
        <f>Sheet1!L4</f>
        <v>صندوق سرمایه‌گذاری اختصاصی بازارگردانی خبرگان اهداف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</row>
    <row r="2" spans="2:22" ht="19.5">
      <c r="B2" s="415" t="s">
        <v>65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</row>
    <row r="3" spans="2:22" ht="19.5">
      <c r="B3" s="415" t="str">
        <f>Sheet1!L5</f>
        <v>برای دوره یک ماهه منتهی به 31 خرداد ماه 1401</v>
      </c>
      <c r="C3" s="415"/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415"/>
      <c r="T3" s="415"/>
      <c r="U3" s="415"/>
      <c r="V3" s="415"/>
    </row>
    <row r="5" spans="2:22" ht="21">
      <c r="B5" s="419" t="s">
        <v>87</v>
      </c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</row>
    <row r="6" spans="2:22" ht="9.75" customHeight="1"/>
    <row r="7" spans="2:22" ht="20.25" thickBot="1">
      <c r="B7" s="67"/>
      <c r="C7" s="68"/>
      <c r="D7" s="418" t="s">
        <v>125</v>
      </c>
      <c r="E7" s="418"/>
      <c r="F7" s="418"/>
      <c r="G7" s="418"/>
      <c r="H7" s="418"/>
      <c r="I7" s="418"/>
      <c r="J7" s="418"/>
      <c r="K7" s="418"/>
      <c r="L7" s="418"/>
      <c r="M7" s="257"/>
      <c r="N7" s="418" t="s">
        <v>127</v>
      </c>
      <c r="O7" s="418"/>
      <c r="P7" s="418"/>
      <c r="Q7" s="418"/>
      <c r="R7" s="418"/>
      <c r="S7" s="418"/>
      <c r="T7" s="418"/>
      <c r="U7" s="418"/>
      <c r="V7" s="418"/>
    </row>
    <row r="8" spans="2:22" ht="19.5">
      <c r="B8" s="422" t="s">
        <v>32</v>
      </c>
      <c r="C8" s="421"/>
      <c r="D8" s="413" t="s">
        <v>16</v>
      </c>
      <c r="E8" s="421"/>
      <c r="F8" s="413" t="s">
        <v>17</v>
      </c>
      <c r="G8" s="420"/>
      <c r="H8" s="413" t="s">
        <v>18</v>
      </c>
      <c r="I8" s="421"/>
      <c r="J8" s="413" t="s">
        <v>2</v>
      </c>
      <c r="K8" s="413"/>
      <c r="L8" s="413"/>
      <c r="M8" s="266"/>
      <c r="N8" s="413" t="s">
        <v>16</v>
      </c>
      <c r="O8" s="413"/>
      <c r="P8" s="413" t="s">
        <v>17</v>
      </c>
      <c r="Q8" s="420"/>
      <c r="R8" s="413" t="s">
        <v>18</v>
      </c>
      <c r="S8" s="421"/>
      <c r="T8" s="417" t="s">
        <v>2</v>
      </c>
      <c r="U8" s="417"/>
      <c r="V8" s="417"/>
    </row>
    <row r="9" spans="2:22" ht="20.25" thickBot="1">
      <c r="B9" s="420"/>
      <c r="C9" s="421"/>
      <c r="D9" s="414"/>
      <c r="E9" s="421"/>
      <c r="F9" s="414"/>
      <c r="G9" s="420"/>
      <c r="H9" s="414"/>
      <c r="I9" s="421"/>
      <c r="J9" s="416"/>
      <c r="K9" s="416"/>
      <c r="L9" s="416"/>
      <c r="M9" s="267"/>
      <c r="N9" s="414"/>
      <c r="O9" s="414"/>
      <c r="P9" s="414"/>
      <c r="Q9" s="420"/>
      <c r="R9" s="414"/>
      <c r="S9" s="421"/>
      <c r="T9" s="418"/>
      <c r="U9" s="418"/>
      <c r="V9" s="418"/>
    </row>
    <row r="10" spans="2:22" ht="39.75" thickBot="1">
      <c r="B10" s="423"/>
      <c r="C10" s="421"/>
      <c r="D10" s="186" t="s">
        <v>70</v>
      </c>
      <c r="E10" s="421"/>
      <c r="F10" s="62" t="s">
        <v>71</v>
      </c>
      <c r="G10" s="420"/>
      <c r="H10" s="268" t="s">
        <v>72</v>
      </c>
      <c r="I10" s="421"/>
      <c r="J10" s="269" t="s">
        <v>6</v>
      </c>
      <c r="K10" s="266"/>
      <c r="L10" s="269" t="s">
        <v>19</v>
      </c>
      <c r="M10" s="270"/>
      <c r="N10" s="268" t="s">
        <v>70</v>
      </c>
      <c r="O10" s="271"/>
      <c r="P10" s="268" t="s">
        <v>71</v>
      </c>
      <c r="Q10" s="420"/>
      <c r="R10" s="268" t="s">
        <v>72</v>
      </c>
      <c r="S10" s="421"/>
      <c r="T10" s="187" t="s">
        <v>6</v>
      </c>
      <c r="U10" s="211"/>
      <c r="V10" s="187" t="s">
        <v>19</v>
      </c>
    </row>
    <row r="11" spans="2:22" ht="13.5" customHeight="1">
      <c r="B11" s="180"/>
      <c r="C11" s="188"/>
      <c r="D11" s="55" t="s">
        <v>84</v>
      </c>
      <c r="E11" s="55"/>
      <c r="F11" s="55" t="s">
        <v>84</v>
      </c>
      <c r="G11" s="55"/>
      <c r="H11" s="55" t="s">
        <v>84</v>
      </c>
      <c r="I11" s="209"/>
      <c r="J11" s="189" t="s">
        <v>84</v>
      </c>
      <c r="K11" s="189"/>
      <c r="L11" s="189" t="s">
        <v>86</v>
      </c>
      <c r="M11" s="189"/>
      <c r="N11" s="189" t="s">
        <v>84</v>
      </c>
      <c r="O11" s="189"/>
      <c r="P11" s="189" t="s">
        <v>84</v>
      </c>
      <c r="Q11" s="210"/>
      <c r="R11" s="189" t="s">
        <v>84</v>
      </c>
      <c r="S11" s="209"/>
      <c r="T11" s="189" t="s">
        <v>84</v>
      </c>
      <c r="U11" s="212"/>
      <c r="V11" s="189" t="s">
        <v>86</v>
      </c>
    </row>
    <row r="12" spans="2:22" s="77" customFormat="1" ht="36">
      <c r="B12" s="219" t="s">
        <v>94</v>
      </c>
      <c r="C12" s="251"/>
      <c r="D12" s="319">
        <f>IFERROR(VLOOKUP(B12,'درآمد سودسهام'!$A$9:$S$18,13,0),0)</f>
        <v>139135452943</v>
      </c>
      <c r="E12" s="289"/>
      <c r="F12" s="289">
        <f>IFERROR(VLOOKUP(B12,'درآمد ناشی از تغییر قیمت اوراق '!$B$8:$R$13,9,0),0)</f>
        <v>-203457407293</v>
      </c>
      <c r="G12" s="289"/>
      <c r="H12" s="289">
        <f>IFERROR(VLOOKUP(B12,'درآمد ناشی ازفروش'!$A$8:$Q$31,9,0),0)</f>
        <v>7953771598</v>
      </c>
      <c r="I12" s="289"/>
      <c r="J12" s="289">
        <f t="shared" ref="J12:J18" si="0">D12+F12+H12</f>
        <v>-56368182752</v>
      </c>
      <c r="K12" s="196"/>
      <c r="L12" s="76">
        <f t="shared" ref="L12:L18" si="1">J12/$J$19</f>
        <v>-0.12010039289774621</v>
      </c>
      <c r="M12" s="76"/>
      <c r="N12" s="319">
        <f>IFERROR(VLOOKUP(B12,'درآمد سودسهام'!$A$9:$S$16,19,0),0)</f>
        <v>139135452943</v>
      </c>
      <c r="O12" s="289"/>
      <c r="P12" s="289">
        <f>IFERROR(VLOOKUP(B12,'درآمد ناشی از تغییر قیمت اوراق '!$B$8:$R$15,17,0),0)</f>
        <v>-1321678222</v>
      </c>
      <c r="Q12" s="289"/>
      <c r="R12" s="289">
        <f>IFERROR(VLOOKUP(B12,'درآمد ناشی ازفروش'!$A$8:$Q$29,17,0),0)</f>
        <v>11568764692</v>
      </c>
      <c r="S12" s="289"/>
      <c r="T12" s="289">
        <f t="shared" ref="T12" si="2">N12+P12+R12</f>
        <v>149382539413</v>
      </c>
      <c r="V12" s="76">
        <f>T12/'جمع درآمدها'!$E$12</f>
        <v>4.0562309732534087E-2</v>
      </c>
    </row>
    <row r="13" spans="2:22" s="77" customFormat="1" ht="31.5" customHeight="1">
      <c r="B13" s="219" t="s">
        <v>90</v>
      </c>
      <c r="C13" s="251"/>
      <c r="D13" s="319">
        <f>IFERROR(VLOOKUP(B13,'درآمد سودسهام'!$A$9:$S$18,13,0),0)</f>
        <v>0</v>
      </c>
      <c r="E13" s="289"/>
      <c r="F13" s="289">
        <f>IFERROR(VLOOKUP(B13,'درآمد ناشی از تغییر قیمت اوراق '!$B$8:$R$13,9,0),0)</f>
        <v>388351627314</v>
      </c>
      <c r="G13" s="289"/>
      <c r="H13" s="289">
        <f>IFERROR(VLOOKUP(B13,'درآمد ناشی ازفروش'!$A$8:$Q$31,9,0),0)</f>
        <v>222186338798</v>
      </c>
      <c r="I13" s="289"/>
      <c r="J13" s="289">
        <f t="shared" si="0"/>
        <v>610537966112</v>
      </c>
      <c r="K13" s="196"/>
      <c r="L13" s="76">
        <f t="shared" si="1"/>
        <v>1.3008375652564457</v>
      </c>
      <c r="M13" s="76"/>
      <c r="N13" s="319">
        <f>IFERROR(VLOOKUP(B13,'درآمد سودسهام'!$A$9:$S$16,19,0),0)</f>
        <v>0</v>
      </c>
      <c r="O13" s="289"/>
      <c r="P13" s="289">
        <f>IFERROR(VLOOKUP(B13,'درآمد ناشی از تغییر قیمت اوراق '!$B$8:$R$15,17,0),0)</f>
        <v>3010846679365</v>
      </c>
      <c r="Q13" s="289"/>
      <c r="R13" s="289">
        <f>IFERROR(VLOOKUP(B13,'درآمد ناشی ازفروش'!$A$8:$Q$29,17,0),0)</f>
        <v>547978590979</v>
      </c>
      <c r="S13" s="289"/>
      <c r="T13" s="289">
        <f t="shared" ref="T13:T18" si="3">N13+P13+R13</f>
        <v>3558825270344</v>
      </c>
      <c r="V13" s="76">
        <f>T13/'جمع درآمدها'!$E$12</f>
        <v>0.96633899428208725</v>
      </c>
    </row>
    <row r="14" spans="2:22" s="77" customFormat="1" ht="31.5" customHeight="1">
      <c r="B14" s="219" t="s">
        <v>93</v>
      </c>
      <c r="C14" s="251"/>
      <c r="D14" s="319">
        <f>IFERROR(VLOOKUP(B14,'درآمد سودسهام'!$A$9:$S$18,13,0),0)</f>
        <v>0</v>
      </c>
      <c r="E14" s="289"/>
      <c r="F14" s="289">
        <f>IFERROR(VLOOKUP(B14,'درآمد ناشی از تغییر قیمت اوراق '!$B$8:$R$13,9,0),0)</f>
        <v>-92687782874</v>
      </c>
      <c r="G14" s="289"/>
      <c r="H14" s="289">
        <f>IFERROR(VLOOKUP(B14,'درآمد ناشی ازفروش'!$A$8:$Q$31,9,0),0)</f>
        <v>-270435058</v>
      </c>
      <c r="I14" s="289"/>
      <c r="J14" s="289">
        <f t="shared" si="0"/>
        <v>-92958217932</v>
      </c>
      <c r="K14" s="196"/>
      <c r="L14" s="76">
        <f t="shared" si="1"/>
        <v>-0.19806064257608866</v>
      </c>
      <c r="M14" s="76"/>
      <c r="N14" s="319">
        <f>IFERROR(VLOOKUP(B14,'درآمد سودسهام'!$A$9:$S$16,19,0),0)</f>
        <v>0</v>
      </c>
      <c r="O14" s="289"/>
      <c r="P14" s="289">
        <f>IFERROR(VLOOKUP(B14,'درآمد ناشی از تغییر قیمت اوراق '!$B$8:$R$15,17,0),0)</f>
        <v>-107250105580</v>
      </c>
      <c r="Q14" s="289"/>
      <c r="R14" s="289">
        <f>IFERROR(VLOOKUP(B14,'درآمد ناشی ازفروش'!$A$8:$Q$29,17,0),0)</f>
        <v>-25520572034</v>
      </c>
      <c r="S14" s="289"/>
      <c r="T14" s="289">
        <f t="shared" si="3"/>
        <v>-132770677614</v>
      </c>
      <c r="V14" s="76">
        <f>T14/'جمع درآمدها'!$E$12</f>
        <v>-3.6051638765412675E-2</v>
      </c>
    </row>
    <row r="15" spans="2:22" s="77" customFormat="1" ht="31.5" customHeight="1">
      <c r="B15" s="219" t="s">
        <v>95</v>
      </c>
      <c r="C15" s="251"/>
      <c r="D15" s="319">
        <f>IFERROR(VLOOKUP(B15,'درآمد سودسهام'!$A$9:$S$18,13,0),0)</f>
        <v>0</v>
      </c>
      <c r="E15" s="289"/>
      <c r="F15" s="289">
        <f>IFERROR(VLOOKUP(B15,'درآمد ناشی از تغییر قیمت اوراق '!$B$8:$R$13,9,0),0)</f>
        <v>-10654248231</v>
      </c>
      <c r="G15" s="289"/>
      <c r="H15" s="289">
        <f>IFERROR(VLOOKUP(B15,'درآمد ناشی ازفروش'!$A$8:$Q$31,9,0),0)</f>
        <v>6478905926</v>
      </c>
      <c r="I15" s="289"/>
      <c r="J15" s="289">
        <f t="shared" si="0"/>
        <v>-4175342305</v>
      </c>
      <c r="K15" s="196"/>
      <c r="L15" s="76">
        <f t="shared" si="1"/>
        <v>-8.8961578470487229E-3</v>
      </c>
      <c r="M15" s="76"/>
      <c r="N15" s="319">
        <f>IFERROR(VLOOKUP(B15,'درآمد سودسهام'!$A$9:$S$16,19,0),0)</f>
        <v>0</v>
      </c>
      <c r="O15" s="289"/>
      <c r="P15" s="289">
        <f>IFERROR(VLOOKUP(B15,'درآمد ناشی از تغییر قیمت اوراق '!$B$8:$R$15,17,0),0)</f>
        <v>10496836838</v>
      </c>
      <c r="Q15" s="289"/>
      <c r="R15" s="289">
        <f>IFERROR(VLOOKUP(B15,'درآمد ناشی ازفروش'!$A$8:$Q$29,17,0),0)</f>
        <v>37764539099</v>
      </c>
      <c r="S15" s="289"/>
      <c r="T15" s="289">
        <f t="shared" si="3"/>
        <v>48261375937</v>
      </c>
      <c r="V15" s="76">
        <f>T15/'جمع درآمدها'!$E$12</f>
        <v>1.3104562866364702E-2</v>
      </c>
    </row>
    <row r="16" spans="2:22" s="77" customFormat="1" ht="31.5" customHeight="1">
      <c r="B16" s="219" t="s">
        <v>91</v>
      </c>
      <c r="C16" s="251"/>
      <c r="D16" s="319">
        <f>IFERROR(VLOOKUP(B16,'درآمد سودسهام'!$A$9:$S$18,13,0),0)</f>
        <v>0</v>
      </c>
      <c r="E16" s="289"/>
      <c r="F16" s="289">
        <f>IFERROR(VLOOKUP(B16,'درآمد ناشی از تغییر قیمت اوراق '!$B$8:$R$13,9,0),0)</f>
        <v>-2358599801</v>
      </c>
      <c r="G16" s="289"/>
      <c r="H16" s="289">
        <f>IFERROR(VLOOKUP(B16,'درآمد ناشی ازفروش'!$A$8:$Q$31,9,0),0)</f>
        <v>2295120979</v>
      </c>
      <c r="I16" s="289"/>
      <c r="J16" s="289">
        <f t="shared" si="0"/>
        <v>-63478822</v>
      </c>
      <c r="K16" s="196"/>
      <c r="L16" s="346">
        <f t="shared" si="1"/>
        <v>-1.3525061640585876E-4</v>
      </c>
      <c r="M16" s="76"/>
      <c r="N16" s="319">
        <f>IFERROR(VLOOKUP(B16,'درآمد سودسهام'!$A$9:$S$16,19,0),0)</f>
        <v>0</v>
      </c>
      <c r="O16" s="289"/>
      <c r="P16" s="289">
        <f>IFERROR(VLOOKUP(B16,'درآمد ناشی از تغییر قیمت اوراق '!$B$8:$R$15,17,0),0)</f>
        <v>8198574286</v>
      </c>
      <c r="Q16" s="289"/>
      <c r="R16" s="289">
        <f>IFERROR(VLOOKUP(B16,'درآمد ناشی ازفروش'!$A$8:$Q$29,17,0),0)</f>
        <v>-7244949728</v>
      </c>
      <c r="S16" s="289"/>
      <c r="T16" s="289">
        <f t="shared" si="3"/>
        <v>953624558</v>
      </c>
      <c r="V16" s="76">
        <f>T16/'جمع درآمدها'!$E$12</f>
        <v>2.5894066898410676E-4</v>
      </c>
    </row>
    <row r="17" spans="2:22" s="77" customFormat="1" ht="30.75" customHeight="1">
      <c r="B17" s="219" t="s">
        <v>118</v>
      </c>
      <c r="C17" s="251"/>
      <c r="D17" s="319">
        <f>IFERROR(VLOOKUP(B17,'درآمد سودسهام'!$A$9:$S$18,13,0),0)</f>
        <v>0</v>
      </c>
      <c r="E17" s="289"/>
      <c r="F17" s="289">
        <f>IFERROR(VLOOKUP(B17,'درآمد ناشی از تغییر قیمت اوراق '!$B$8:$R$13,9,0),0)</f>
        <v>32413926511</v>
      </c>
      <c r="G17" s="289"/>
      <c r="H17" s="289">
        <f>IFERROR(VLOOKUP(B17,'درآمد ناشی ازفروش'!$A$8:$Q$31,9,0),0)</f>
        <v>-3574645960</v>
      </c>
      <c r="I17" s="289"/>
      <c r="J17" s="289">
        <f>D17+F17+H17</f>
        <v>28839280551</v>
      </c>
      <c r="K17" s="196"/>
      <c r="L17" s="76">
        <f t="shared" si="1"/>
        <v>6.1446169735541782E-2</v>
      </c>
      <c r="M17" s="76"/>
      <c r="N17" s="319">
        <f>IFERROR(VLOOKUP(B17,'درآمد سودسهام'!$A$9:$S$16,19,0),0)</f>
        <v>0</v>
      </c>
      <c r="O17" s="289"/>
      <c r="P17" s="289">
        <f>IFERROR(VLOOKUP(B17,'درآمد ناشی از تغییر قیمت اوراق '!$B$8:$R$15,17,0),0)</f>
        <v>5848316417</v>
      </c>
      <c r="Q17" s="289"/>
      <c r="R17" s="289">
        <f>IFERROR(VLOOKUP(B17,'درآمد ناشی ازفروش'!$A$8:$Q$29,17,0),0)</f>
        <v>-29317715619</v>
      </c>
      <c r="S17" s="289"/>
      <c r="T17" s="289">
        <f t="shared" si="3"/>
        <v>-23469399202</v>
      </c>
      <c r="V17" s="76">
        <f>T17/'جمع درآمدها'!$E$12</f>
        <v>-6.3727196190987156E-3</v>
      </c>
    </row>
    <row r="18" spans="2:22" s="77" customFormat="1" ht="33" customHeight="1">
      <c r="B18" s="219" t="s">
        <v>92</v>
      </c>
      <c r="C18" s="251"/>
      <c r="D18" s="319">
        <f>IFERROR(VLOOKUP(B18,'درآمد سودسهام'!$A$9:$S$18,13,0),0)</f>
        <v>0</v>
      </c>
      <c r="E18" s="289"/>
      <c r="F18" s="289">
        <f>'درآمد ناشی از تغییر قیمت اوراق '!J14</f>
        <v>-16469823782</v>
      </c>
      <c r="G18" s="289"/>
      <c r="H18" s="289">
        <f>IFERROR(VLOOKUP(B18,'درآمد ناشی ازفروش'!$A$8:$Q$31,9,0),0)</f>
        <v>0</v>
      </c>
      <c r="I18" s="289"/>
      <c r="J18" s="289">
        <f t="shared" si="0"/>
        <v>-16469823782</v>
      </c>
      <c r="K18" s="196"/>
      <c r="L18" s="76">
        <f t="shared" si="1"/>
        <v>-3.5091291054698083E-2</v>
      </c>
      <c r="M18" s="76"/>
      <c r="N18" s="319">
        <f>IFERROR(VLOOKUP(B18,'درآمد سودسهام'!$A$9:$S$16,19,0),0)</f>
        <v>0</v>
      </c>
      <c r="O18" s="289"/>
      <c r="P18" s="289">
        <f>IFERROR(VLOOKUP(B18,'درآمد ناشی از تغییر قیمت اوراق '!$B$8:$R$15,17,0),0)</f>
        <v>-19749162120</v>
      </c>
      <c r="Q18" s="289"/>
      <c r="R18" s="289">
        <f>IFERROR(VLOOKUP(B18,'درآمد ناشی ازفروش'!$A$8:$Q$29,17,0),0)</f>
        <v>5358950186</v>
      </c>
      <c r="S18" s="289"/>
      <c r="T18" s="289">
        <f t="shared" si="3"/>
        <v>-14390211934</v>
      </c>
      <c r="V18" s="76">
        <f>T18/'جمع درآمدها'!$E$12</f>
        <v>-3.9074194070965159E-3</v>
      </c>
    </row>
    <row r="19" spans="2:22" ht="33.75" customHeight="1" thickBot="1">
      <c r="B19" s="219" t="s">
        <v>2</v>
      </c>
      <c r="D19" s="277">
        <f t="shared" ref="D19" si="4">SUM(D12:D17)</f>
        <v>139135452943</v>
      </c>
      <c r="E19" s="289"/>
      <c r="F19" s="73">
        <f>SUM(F12:F18)</f>
        <v>95137691844</v>
      </c>
      <c r="G19" s="289"/>
      <c r="H19" s="73">
        <f>SUM(H12:H18)</f>
        <v>235069056283</v>
      </c>
      <c r="I19" s="289"/>
      <c r="J19" s="73">
        <f>SUM(J12:J18)</f>
        <v>469342201070</v>
      </c>
      <c r="K19" s="196"/>
      <c r="L19" s="355">
        <f t="shared" ref="L19:V19" si="5">SUM(L12:L18)</f>
        <v>1</v>
      </c>
      <c r="M19" s="76"/>
      <c r="N19" s="277">
        <f t="shared" si="5"/>
        <v>139135452943</v>
      </c>
      <c r="O19" s="289"/>
      <c r="P19" s="73">
        <f>SUM(P12:P18)</f>
        <v>2907069460984</v>
      </c>
      <c r="Q19" s="289"/>
      <c r="R19" s="73">
        <f>SUM(R12:R18)</f>
        <v>540587607575</v>
      </c>
      <c r="S19" s="289"/>
      <c r="T19" s="73">
        <f>SUM(T12:T18)</f>
        <v>3586792521502</v>
      </c>
      <c r="U19" s="77"/>
      <c r="V19" s="355">
        <f t="shared" si="5"/>
        <v>0.97393302975836238</v>
      </c>
    </row>
    <row r="20" spans="2:22" ht="18.75" thickTop="1">
      <c r="D20" s="55"/>
      <c r="E20" s="289"/>
      <c r="G20" s="289"/>
      <c r="I20" s="289"/>
      <c r="J20" s="55"/>
      <c r="K20" s="196"/>
      <c r="L20" s="76"/>
      <c r="M20" s="76"/>
      <c r="N20" s="55"/>
      <c r="O20" s="289"/>
      <c r="P20" s="55"/>
      <c r="Q20" s="289"/>
      <c r="R20" s="55"/>
      <c r="S20" s="289"/>
      <c r="T20" s="55"/>
      <c r="U20" s="77"/>
      <c r="V20" s="190"/>
    </row>
    <row r="21" spans="2:22">
      <c r="D21" s="184"/>
      <c r="E21" s="289"/>
      <c r="F21" s="55"/>
      <c r="G21" s="289"/>
      <c r="H21" s="184"/>
      <c r="I21" s="289"/>
      <c r="J21" s="191"/>
      <c r="K21" s="196"/>
      <c r="M21" s="76"/>
      <c r="N21" s="184"/>
      <c r="O21" s="289"/>
      <c r="P21" s="289"/>
      <c r="R21" s="184"/>
      <c r="S21" s="289"/>
      <c r="U21" s="77"/>
    </row>
    <row r="22" spans="2:22">
      <c r="D22" s="184"/>
      <c r="E22" s="289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77"/>
    </row>
    <row r="23" spans="2:22">
      <c r="F23" s="184"/>
      <c r="H23" s="184"/>
      <c r="J23" s="192"/>
      <c r="N23" s="184"/>
      <c r="O23" s="184"/>
      <c r="P23" s="184"/>
      <c r="Q23" s="184"/>
      <c r="R23" s="184"/>
      <c r="U23" s="77"/>
    </row>
    <row r="24" spans="2:22">
      <c r="F24" s="184"/>
      <c r="H24" s="184"/>
      <c r="L24" s="191"/>
      <c r="M24" s="191"/>
      <c r="N24" s="193"/>
      <c r="O24" s="193"/>
      <c r="R24" s="184"/>
    </row>
    <row r="25" spans="2:22">
      <c r="F25" s="184"/>
      <c r="L25" s="191"/>
      <c r="M25" s="191"/>
      <c r="N25" s="191"/>
      <c r="O25" s="191"/>
      <c r="P25" s="184"/>
    </row>
    <row r="26" spans="2:22">
      <c r="L26" s="191"/>
      <c r="M26" s="191"/>
      <c r="N26" s="191"/>
      <c r="O26" s="191"/>
    </row>
    <row r="27" spans="2:22">
      <c r="J27" s="184"/>
      <c r="L27" s="191"/>
      <c r="M27" s="191"/>
    </row>
    <row r="28" spans="2:22">
      <c r="H28" s="192"/>
      <c r="L28" s="192"/>
      <c r="M28" s="192"/>
      <c r="N28" s="192"/>
      <c r="O28" s="192"/>
    </row>
  </sheetData>
  <mergeCells count="22">
    <mergeCell ref="D7:L7"/>
    <mergeCell ref="B8:B10"/>
    <mergeCell ref="C8:C10"/>
    <mergeCell ref="E8:E10"/>
    <mergeCell ref="G8:G10"/>
    <mergeCell ref="F8:F9"/>
    <mergeCell ref="O8:O9"/>
    <mergeCell ref="B1:V1"/>
    <mergeCell ref="B2:V2"/>
    <mergeCell ref="B3:V3"/>
    <mergeCell ref="D8:D9"/>
    <mergeCell ref="H8:H9"/>
    <mergeCell ref="N8:N9"/>
    <mergeCell ref="P8:P9"/>
    <mergeCell ref="R8:R9"/>
    <mergeCell ref="J8:L9"/>
    <mergeCell ref="T8:V9"/>
    <mergeCell ref="B5:V5"/>
    <mergeCell ref="Q8:Q10"/>
    <mergeCell ref="S8:S10"/>
    <mergeCell ref="I8:I10"/>
    <mergeCell ref="N7:V7"/>
  </mergeCells>
  <printOptions horizontalCentered="1"/>
  <pageMargins left="0.39370078740157483" right="0.31496062992125984" top="0.51181102362204722" bottom="0.47244094488188981" header="0.31496062992125984" footer="0.15748031496062992"/>
  <pageSetup paperSize="9" scale="75" firstPageNumber="24" orientation="landscape" useFirstPageNumber="1" r:id="rId1"/>
  <headerFooter>
    <oddFooter xml:space="preserve">&amp;C&amp;"B Nazanin,Regular"&amp;P
&amp;"-,Regular"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S33"/>
  <sheetViews>
    <sheetView rightToLeft="1" view="pageBreakPreview" zoomScaleNormal="100" zoomScaleSheetLayoutView="100" workbookViewId="0">
      <selection activeCell="N10" sqref="N10"/>
    </sheetView>
  </sheetViews>
  <sheetFormatPr defaultColWidth="9.140625" defaultRowHeight="14.25"/>
  <cols>
    <col min="1" max="1" width="1" style="77" customWidth="1"/>
    <col min="2" max="2" width="29.140625" style="197" customWidth="1"/>
    <col min="3" max="3" width="0.28515625" style="262" customWidth="1"/>
    <col min="4" max="4" width="16.42578125" style="77" customWidth="1"/>
    <col min="5" max="5" width="0.5703125" style="77" customWidth="1"/>
    <col min="6" max="6" width="17.42578125" style="77" customWidth="1"/>
    <col min="7" max="7" width="0.5703125" style="77" customWidth="1"/>
    <col min="8" max="8" width="15.28515625" style="77" bestFit="1" customWidth="1"/>
    <col min="9" max="9" width="0.5703125" style="77" customWidth="1"/>
    <col min="10" max="10" width="17" style="77" customWidth="1"/>
    <col min="11" max="11" width="0.42578125" style="77" customWidth="1"/>
    <col min="12" max="12" width="18.7109375" style="77" customWidth="1"/>
    <col min="13" max="13" width="0.5703125" style="77" customWidth="1"/>
    <col min="14" max="14" width="16.42578125" style="77" customWidth="1"/>
    <col min="15" max="15" width="0.5703125" style="77" customWidth="1"/>
    <col min="16" max="16" width="15.28515625" style="77" bestFit="1" customWidth="1"/>
    <col min="17" max="17" width="0.5703125" style="77" customWidth="1"/>
    <col min="18" max="18" width="18.28515625" style="77" customWidth="1"/>
    <col min="19" max="16384" width="9.140625" style="77"/>
  </cols>
  <sheetData>
    <row r="1" spans="2:19" ht="19.5">
      <c r="B1" s="387" t="str">
        <f>Sheet1!L4</f>
        <v>صندوق سرمایه‌گذاری اختصاصی بازارگردانی خبرگان اهداف</v>
      </c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</row>
    <row r="2" spans="2:19" ht="19.5">
      <c r="B2" s="387" t="s">
        <v>65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</row>
    <row r="3" spans="2:19" ht="38.25" customHeight="1">
      <c r="B3" s="424" t="str">
        <f>Sheet1!L5</f>
        <v>برای دوره یک ماهه منتهی به 31 خرداد ماه 1401</v>
      </c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4"/>
      <c r="O3" s="424"/>
      <c r="P3" s="424"/>
      <c r="Q3" s="424"/>
      <c r="R3" s="424"/>
    </row>
    <row r="4" spans="2:19" ht="19.5" customHeight="1">
      <c r="B4" s="426" t="s">
        <v>69</v>
      </c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</row>
    <row r="5" spans="2:19" ht="33.75" customHeight="1" thickBot="1">
      <c r="B5" s="194"/>
      <c r="C5" s="260"/>
      <c r="D5" s="402" t="s">
        <v>125</v>
      </c>
      <c r="E5" s="402"/>
      <c r="F5" s="402"/>
      <c r="G5" s="402"/>
      <c r="H5" s="402"/>
      <c r="I5" s="402"/>
      <c r="J5" s="402"/>
      <c r="K5" s="12"/>
      <c r="L5" s="402" t="s">
        <v>127</v>
      </c>
      <c r="M5" s="402"/>
      <c r="N5" s="402"/>
      <c r="O5" s="402"/>
      <c r="P5" s="402"/>
      <c r="Q5" s="402"/>
      <c r="R5" s="402"/>
    </row>
    <row r="6" spans="2:19" ht="20.25" customHeight="1">
      <c r="B6" s="432" t="s">
        <v>88</v>
      </c>
      <c r="C6" s="435"/>
      <c r="D6" s="389" t="s">
        <v>20</v>
      </c>
      <c r="E6" s="389"/>
      <c r="F6" s="389" t="s">
        <v>17</v>
      </c>
      <c r="G6" s="429"/>
      <c r="H6" s="389" t="s">
        <v>18</v>
      </c>
      <c r="I6" s="429"/>
      <c r="J6" s="389" t="s">
        <v>2</v>
      </c>
      <c r="K6" s="265"/>
      <c r="L6" s="389" t="s">
        <v>20</v>
      </c>
      <c r="M6" s="425"/>
      <c r="N6" s="389" t="s">
        <v>17</v>
      </c>
      <c r="O6" s="429"/>
      <c r="P6" s="425" t="s">
        <v>18</v>
      </c>
      <c r="Q6" s="429"/>
      <c r="R6" s="425" t="s">
        <v>2</v>
      </c>
    </row>
    <row r="7" spans="2:19" ht="20.25" customHeight="1">
      <c r="B7" s="433"/>
      <c r="C7" s="435"/>
      <c r="D7" s="396"/>
      <c r="E7" s="396"/>
      <c r="F7" s="396"/>
      <c r="G7" s="430"/>
      <c r="H7" s="396"/>
      <c r="I7" s="430"/>
      <c r="J7" s="396"/>
      <c r="K7" s="265"/>
      <c r="L7" s="396"/>
      <c r="M7" s="427"/>
      <c r="N7" s="396"/>
      <c r="O7" s="430"/>
      <c r="P7" s="407"/>
      <c r="Q7" s="430"/>
      <c r="R7" s="407"/>
      <c r="S7" s="258"/>
    </row>
    <row r="8" spans="2:19" ht="18.75" thickBot="1">
      <c r="B8" s="434"/>
      <c r="C8" s="436"/>
      <c r="D8" s="264" t="s">
        <v>73</v>
      </c>
      <c r="E8" s="382"/>
      <c r="F8" s="264" t="s">
        <v>71</v>
      </c>
      <c r="G8" s="431"/>
      <c r="H8" s="264" t="s">
        <v>72</v>
      </c>
      <c r="I8" s="431"/>
      <c r="J8" s="380"/>
      <c r="K8" s="263"/>
      <c r="L8" s="264" t="s">
        <v>73</v>
      </c>
      <c r="M8" s="428"/>
      <c r="N8" s="254" t="s">
        <v>71</v>
      </c>
      <c r="O8" s="431"/>
      <c r="P8" s="254" t="s">
        <v>72</v>
      </c>
      <c r="Q8" s="431"/>
      <c r="R8" s="402"/>
    </row>
    <row r="9" spans="2:19" ht="15">
      <c r="B9" s="213"/>
      <c r="C9" s="261"/>
      <c r="D9" s="218" t="s">
        <v>84</v>
      </c>
      <c r="E9" s="215"/>
      <c r="F9" s="218" t="s">
        <v>84</v>
      </c>
      <c r="G9" s="214"/>
      <c r="H9" s="218" t="s">
        <v>84</v>
      </c>
      <c r="I9" s="214"/>
      <c r="J9" s="218" t="s">
        <v>84</v>
      </c>
      <c r="K9" s="196"/>
      <c r="L9" s="218" t="s">
        <v>84</v>
      </c>
      <c r="M9" s="215"/>
      <c r="N9" s="218" t="s">
        <v>84</v>
      </c>
      <c r="O9" s="214"/>
      <c r="P9" s="218" t="s">
        <v>84</v>
      </c>
      <c r="Q9" s="214"/>
      <c r="R9" s="218" t="s">
        <v>84</v>
      </c>
    </row>
    <row r="10" spans="2:19" ht="27.75" customHeight="1">
      <c r="B10" s="219"/>
      <c r="C10" s="261"/>
      <c r="D10" s="319">
        <f>IFERROR(VLOOKUP(B10,'سود سپرده بانکی'!$A$9:$O$17,13,0),0)</f>
        <v>0</v>
      </c>
      <c r="E10" s="319"/>
      <c r="F10" s="319">
        <f>IFERROR(VLOOKUP(B10,'درآمد ناشی از تغییر قیمت اوراق '!B8:R15,9,0),0)</f>
        <v>0</v>
      </c>
      <c r="G10" s="319"/>
      <c r="H10" s="319">
        <f>IFERROR(VLOOKUP(B10,'درآمد ناشی ازفروش'!A8:Q15,9,0),0)</f>
        <v>0</v>
      </c>
      <c r="I10" s="319"/>
      <c r="J10" s="319">
        <f>D10+F10+H10</f>
        <v>0</v>
      </c>
      <c r="K10" s="319"/>
      <c r="L10" s="319">
        <f>IFERROR(VLOOKUP(B10,'سود سپرده بانکی'!$A$9:$O$18,19,0),0)</f>
        <v>0</v>
      </c>
      <c r="M10" s="319"/>
      <c r="N10" s="319">
        <f>IFERROR(VLOOKUP(B10,'درآمد ناشی از تغییر قیمت اوراق '!$B$8:$R$15,17,0),0)</f>
        <v>0</v>
      </c>
      <c r="O10" s="55"/>
      <c r="P10" s="319">
        <f>IFERROR(VLOOKUP(B10,'درآمد ناشی ازفروش'!A8:Q15,17,0),0)</f>
        <v>0</v>
      </c>
      <c r="Q10" s="55"/>
      <c r="R10" s="319">
        <f t="shared" ref="R10" si="0">L10+N10+P10</f>
        <v>0</v>
      </c>
    </row>
    <row r="11" spans="2:19" ht="29.25" customHeight="1" thickBot="1">
      <c r="B11" s="219" t="s">
        <v>2</v>
      </c>
      <c r="D11" s="277">
        <f>SUM(D10)</f>
        <v>0</v>
      </c>
      <c r="E11" s="319"/>
      <c r="F11" s="277">
        <f>SUM(F10)</f>
        <v>0</v>
      </c>
      <c r="G11" s="319"/>
      <c r="H11" s="277">
        <f>SUM(H10)</f>
        <v>0</v>
      </c>
      <c r="I11" s="319"/>
      <c r="J11" s="277">
        <f>SUM(J10)</f>
        <v>0</v>
      </c>
      <c r="K11" s="319"/>
      <c r="L11" s="277">
        <f>SUM(SUM(L10))</f>
        <v>0</v>
      </c>
      <c r="M11" s="319"/>
      <c r="N11" s="277">
        <f>SUM(N10)</f>
        <v>0</v>
      </c>
      <c r="O11" s="55"/>
      <c r="P11" s="277">
        <f>SUM(P10)</f>
        <v>0</v>
      </c>
      <c r="Q11" s="55"/>
      <c r="R11" s="277">
        <f>SUM(R10)</f>
        <v>0</v>
      </c>
    </row>
    <row r="12" spans="2:19" ht="15" thickTop="1">
      <c r="H12" s="198"/>
      <c r="K12" s="94"/>
      <c r="N12" s="198"/>
      <c r="P12" s="198"/>
    </row>
    <row r="13" spans="2:19">
      <c r="F13" s="199"/>
      <c r="L13" s="198"/>
      <c r="N13" s="199"/>
      <c r="O13" s="94"/>
      <c r="P13" s="94"/>
      <c r="Q13" s="94"/>
      <c r="R13" s="145"/>
    </row>
    <row r="14" spans="2:19">
      <c r="F14" s="95"/>
      <c r="L14" s="198"/>
      <c r="N14" s="199"/>
      <c r="O14" s="199"/>
      <c r="P14" s="199"/>
      <c r="Q14" s="94"/>
      <c r="R14" s="199"/>
    </row>
    <row r="15" spans="2:19">
      <c r="D15" s="198"/>
      <c r="E15" s="198"/>
      <c r="F15" s="198"/>
      <c r="G15" s="198"/>
      <c r="H15" s="198"/>
      <c r="I15" s="198"/>
      <c r="J15" s="198"/>
      <c r="N15" s="198"/>
      <c r="R15" s="195"/>
    </row>
    <row r="16" spans="2:19">
      <c r="N16" s="198"/>
    </row>
    <row r="17" spans="6:6">
      <c r="F17" s="198"/>
    </row>
    <row r="33" spans="14:14">
      <c r="N33" s="198"/>
    </row>
  </sheetData>
  <mergeCells count="22">
    <mergeCell ref="B6:B8"/>
    <mergeCell ref="C6:C8"/>
    <mergeCell ref="E6:E8"/>
    <mergeCell ref="R6:R8"/>
    <mergeCell ref="J6:J8"/>
    <mergeCell ref="Q6:Q8"/>
    <mergeCell ref="B1:R1"/>
    <mergeCell ref="B2:R2"/>
    <mergeCell ref="B3:R3"/>
    <mergeCell ref="D6:D7"/>
    <mergeCell ref="F6:F7"/>
    <mergeCell ref="H6:H7"/>
    <mergeCell ref="L6:L7"/>
    <mergeCell ref="N6:N7"/>
    <mergeCell ref="P6:P7"/>
    <mergeCell ref="B4:R4"/>
    <mergeCell ref="D5:J5"/>
    <mergeCell ref="L5:R5"/>
    <mergeCell ref="M6:M8"/>
    <mergeCell ref="O6:O8"/>
    <mergeCell ref="G6:G8"/>
    <mergeCell ref="I6:I8"/>
  </mergeCells>
  <printOptions horizontalCentered="1"/>
  <pageMargins left="0.70866141732283472" right="0.31496062992125984" top="0.6692913385826772" bottom="0.74803149606299213" header="0.31496062992125984" footer="0.31496062992125984"/>
  <pageSetup scale="75" firstPageNumber="29" orientation="landscape" useFirstPageNumber="1" r:id="rId1"/>
  <headerFooter>
    <oddFooter>&amp;C&amp;"B Nazanin,Regular"&amp;12&amp;P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N21"/>
  <sheetViews>
    <sheetView rightToLeft="1" view="pageBreakPreview" topLeftCell="A10" zoomScaleNormal="100" zoomScaleSheetLayoutView="100" workbookViewId="0">
      <selection activeCell="I12" sqref="I12"/>
    </sheetView>
  </sheetViews>
  <sheetFormatPr defaultColWidth="9.140625" defaultRowHeight="15.75"/>
  <cols>
    <col min="1" max="1" width="18.28515625" style="3" customWidth="1"/>
    <col min="2" max="2" width="0.42578125" style="3" customWidth="1"/>
    <col min="3" max="3" width="21" style="3" bestFit="1" customWidth="1"/>
    <col min="4" max="4" width="0.42578125" style="3" customWidth="1"/>
    <col min="5" max="5" width="17.5703125" style="3" customWidth="1"/>
    <col min="6" max="6" width="0.42578125" style="3" customWidth="1"/>
    <col min="7" max="7" width="13.5703125" style="3" customWidth="1"/>
    <col min="8" max="8" width="0.5703125" style="3" customWidth="1"/>
    <col min="9" max="9" width="17.140625" style="3" customWidth="1"/>
    <col min="10" max="10" width="0.7109375" style="3" customWidth="1"/>
    <col min="11" max="11" width="13" style="3" customWidth="1"/>
    <col min="12" max="12" width="0.7109375" style="3" hidden="1" customWidth="1"/>
    <col min="13" max="16384" width="9.140625" style="3"/>
  </cols>
  <sheetData>
    <row r="1" spans="1:14" ht="21">
      <c r="A1" s="361" t="str">
        <f>Sheet1!L4</f>
        <v>صندوق سرمایه‌گذاری اختصاصی بازارگردانی خبرگان اهداف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</row>
    <row r="2" spans="1:14" ht="21">
      <c r="A2" s="361" t="s">
        <v>65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</row>
    <row r="3" spans="1:14" ht="21">
      <c r="A3" s="361" t="str">
        <f>Sheet1!L5</f>
        <v>برای دوره یک ماهه منتهی به 31 خرداد ماه 1401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</row>
    <row r="4" spans="1:14" ht="21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4" ht="21">
      <c r="A5" s="405" t="s">
        <v>74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</row>
    <row r="6" spans="1:14" ht="16.5" thickBot="1">
      <c r="A6" s="1"/>
      <c r="B6" s="1"/>
      <c r="C6" s="1"/>
      <c r="E6" s="1"/>
      <c r="F6" s="1"/>
      <c r="G6" s="1"/>
      <c r="H6" s="18"/>
      <c r="I6" s="1"/>
      <c r="J6" s="1"/>
      <c r="K6" s="1"/>
      <c r="L6" s="1"/>
    </row>
    <row r="7" spans="1:14" ht="35.25" customHeight="1" thickBot="1">
      <c r="A7" s="437" t="s">
        <v>25</v>
      </c>
      <c r="B7" s="437"/>
      <c r="C7" s="437"/>
      <c r="D7" s="19"/>
      <c r="E7" s="438" t="s">
        <v>125</v>
      </c>
      <c r="F7" s="438"/>
      <c r="G7" s="438"/>
      <c r="H7" s="74"/>
      <c r="I7" s="437" t="s">
        <v>127</v>
      </c>
      <c r="J7" s="437"/>
      <c r="K7" s="437"/>
      <c r="L7" s="437"/>
    </row>
    <row r="8" spans="1:14" ht="31.5">
      <c r="A8" s="23" t="s">
        <v>21</v>
      </c>
      <c r="B8" s="19"/>
      <c r="C8" s="44" t="s">
        <v>13</v>
      </c>
      <c r="D8" s="10"/>
      <c r="E8" s="44" t="s">
        <v>22</v>
      </c>
      <c r="F8" s="5"/>
      <c r="G8" s="44" t="s">
        <v>23</v>
      </c>
      <c r="H8" s="72"/>
      <c r="I8" s="44" t="s">
        <v>22</v>
      </c>
      <c r="J8" s="5"/>
      <c r="K8" s="44" t="s">
        <v>23</v>
      </c>
      <c r="L8" s="5"/>
    </row>
    <row r="9" spans="1:14" ht="18.75" thickBot="1">
      <c r="A9" s="22"/>
      <c r="B9" s="25"/>
      <c r="C9" s="22"/>
      <c r="D9" s="44"/>
      <c r="E9" s="7" t="s">
        <v>73</v>
      </c>
      <c r="F9" s="25"/>
      <c r="G9" s="22"/>
      <c r="H9" s="25"/>
      <c r="I9" s="7" t="s">
        <v>73</v>
      </c>
      <c r="J9" s="25"/>
      <c r="K9" s="22"/>
      <c r="L9" s="24"/>
      <c r="M9" s="55"/>
    </row>
    <row r="10" spans="1:14" ht="42.75" customHeight="1">
      <c r="A10" s="96" t="str">
        <f>سپرده!A10</f>
        <v>بانک تجارت کار</v>
      </c>
      <c r="B10" s="238"/>
      <c r="C10" s="240" t="s">
        <v>97</v>
      </c>
      <c r="D10" s="170"/>
      <c r="E10" s="240">
        <f>'سود سپرده بانکی'!E9</f>
        <v>1089338864</v>
      </c>
      <c r="F10" s="238"/>
      <c r="G10" s="220">
        <f t="shared" ref="G10:G17" si="0">E10/$E$18</f>
        <v>4.2213492618488196E-2</v>
      </c>
      <c r="H10" s="238"/>
      <c r="I10" s="240">
        <f>'سود سپرده بانکی'!K9</f>
        <v>14859891480</v>
      </c>
      <c r="J10" s="238"/>
      <c r="K10" s="220">
        <f t="shared" ref="K10:K17" si="1">I10/$I$18</f>
        <v>0.19336968125768261</v>
      </c>
      <c r="L10" s="239"/>
      <c r="M10" s="55"/>
    </row>
    <row r="11" spans="1:14" ht="42.75" customHeight="1">
      <c r="A11" s="96" t="str">
        <f>سپرده!A11</f>
        <v xml:space="preserve">بانک تجارت </v>
      </c>
      <c r="B11" s="238"/>
      <c r="C11" s="240" t="s">
        <v>98</v>
      </c>
      <c r="D11" s="170"/>
      <c r="E11" s="240">
        <f>'سود سپرده بانکی'!E10</f>
        <v>19200856</v>
      </c>
      <c r="F11" s="238"/>
      <c r="G11" s="220">
        <f t="shared" si="0"/>
        <v>7.4406157699029351E-4</v>
      </c>
      <c r="H11" s="238"/>
      <c r="I11" s="240">
        <f>'سود سپرده بانکی'!K10</f>
        <v>415110645</v>
      </c>
      <c r="J11" s="238"/>
      <c r="K11" s="220">
        <f t="shared" si="1"/>
        <v>5.4017765350680095E-3</v>
      </c>
      <c r="L11" s="239"/>
      <c r="M11" s="55"/>
    </row>
    <row r="12" spans="1:14" ht="42.75" customHeight="1">
      <c r="A12" s="96" t="str">
        <f>سپرده!A12</f>
        <v xml:space="preserve">بانک تجارت </v>
      </c>
      <c r="B12" s="250"/>
      <c r="C12" s="240" t="s">
        <v>101</v>
      </c>
      <c r="D12" s="170"/>
      <c r="E12" s="240">
        <f>'سود سپرده بانکی'!E11</f>
        <v>20933108207</v>
      </c>
      <c r="F12" s="250"/>
      <c r="G12" s="220">
        <f t="shared" si="0"/>
        <v>0.81118891281768246</v>
      </c>
      <c r="H12" s="250"/>
      <c r="I12" s="240">
        <f>'سود سپرده بانکی'!K11</f>
        <v>40270737232</v>
      </c>
      <c r="J12" s="250"/>
      <c r="K12" s="220">
        <f t="shared" si="1"/>
        <v>0.52403744893053095</v>
      </c>
      <c r="L12" s="255"/>
      <c r="M12" s="55"/>
    </row>
    <row r="13" spans="1:14" ht="42.75" customHeight="1">
      <c r="A13" s="96" t="str">
        <f>سپرده!A13</f>
        <v xml:space="preserve">بانک تجارت </v>
      </c>
      <c r="B13" s="238"/>
      <c r="C13" s="240" t="s">
        <v>102</v>
      </c>
      <c r="D13" s="170"/>
      <c r="E13" s="240">
        <f>'سود سپرده بانکی'!E12</f>
        <v>19802</v>
      </c>
      <c r="F13" s="238"/>
      <c r="G13" s="220">
        <f t="shared" si="0"/>
        <v>7.673567963616722E-7</v>
      </c>
      <c r="H13" s="238"/>
      <c r="I13" s="240">
        <f>'سود سپرده بانکی'!K12</f>
        <v>37699165</v>
      </c>
      <c r="J13" s="238"/>
      <c r="K13" s="220">
        <f t="shared" si="1"/>
        <v>4.9057394056627288E-4</v>
      </c>
      <c r="L13" s="239"/>
      <c r="M13" s="55"/>
    </row>
    <row r="14" spans="1:14" ht="42.75" customHeight="1">
      <c r="A14" s="96" t="str">
        <f>سپرده!A14</f>
        <v xml:space="preserve">بانک تجارت </v>
      </c>
      <c r="B14" s="216"/>
      <c r="C14" s="240" t="s">
        <v>103</v>
      </c>
      <c r="D14" s="170"/>
      <c r="E14" s="240">
        <f>'سود سپرده بانکی'!E13</f>
        <v>761234751</v>
      </c>
      <c r="F14" s="216"/>
      <c r="G14" s="220">
        <f t="shared" si="0"/>
        <v>2.949897282125721E-2</v>
      </c>
      <c r="H14" s="216"/>
      <c r="I14" s="240">
        <f>'سود سپرده بانکی'!K13</f>
        <v>7633995189</v>
      </c>
      <c r="J14" s="216"/>
      <c r="K14" s="220">
        <f t="shared" si="1"/>
        <v>9.9340107456801732E-2</v>
      </c>
      <c r="L14" s="217"/>
      <c r="M14" s="55"/>
    </row>
    <row r="15" spans="1:14" ht="42.75" customHeight="1">
      <c r="A15" s="96" t="str">
        <f>سپرده!A15</f>
        <v xml:space="preserve">بانک تجارت </v>
      </c>
      <c r="B15" s="216"/>
      <c r="C15" s="240" t="s">
        <v>104</v>
      </c>
      <c r="D15" s="170"/>
      <c r="E15" s="240">
        <f>'سود سپرده بانکی'!E14</f>
        <v>2989371690</v>
      </c>
      <c r="F15" s="216"/>
      <c r="G15" s="220">
        <f t="shared" si="0"/>
        <v>0.11584257565764458</v>
      </c>
      <c r="H15" s="216"/>
      <c r="I15" s="240">
        <f>'سود سپرده بانکی'!K14</f>
        <v>13295511958</v>
      </c>
      <c r="J15" s="216"/>
      <c r="K15" s="220">
        <f t="shared" si="1"/>
        <v>0.17301263020234167</v>
      </c>
      <c r="L15" s="217"/>
      <c r="M15" s="55"/>
    </row>
    <row r="16" spans="1:14" ht="42.75" customHeight="1">
      <c r="A16" s="96" t="str">
        <f>سپرده!A16</f>
        <v>بانک تجارت کار</v>
      </c>
      <c r="B16" s="4"/>
      <c r="C16" s="240" t="s">
        <v>105</v>
      </c>
      <c r="D16" s="6"/>
      <c r="E16" s="240">
        <f>'سود سپرده بانکی'!E15</f>
        <v>4593294</v>
      </c>
      <c r="F16" s="6"/>
      <c r="G16" s="220">
        <f t="shared" si="0"/>
        <v>1.7799693811672006E-4</v>
      </c>
      <c r="H16" s="6"/>
      <c r="I16" s="240">
        <f>'سود سپرده بانکی'!K15</f>
        <v>276263560</v>
      </c>
      <c r="J16" s="6"/>
      <c r="K16" s="220">
        <f t="shared" si="1"/>
        <v>3.5949789143623458E-3</v>
      </c>
      <c r="L16" s="6"/>
      <c r="M16" s="55"/>
      <c r="N16" s="55"/>
    </row>
    <row r="17" spans="1:14" ht="42.75" customHeight="1">
      <c r="A17" s="96" t="str">
        <f>سپرده!A19</f>
        <v>بانک تجارت کار</v>
      </c>
      <c r="B17" s="4"/>
      <c r="C17" s="240" t="s">
        <v>119</v>
      </c>
      <c r="D17" s="6"/>
      <c r="E17" s="240">
        <f>'سود سپرده بانکی'!E16</f>
        <v>8598903</v>
      </c>
      <c r="F17" s="6"/>
      <c r="G17" s="220">
        <f t="shared" si="0"/>
        <v>3.3322021302417795E-4</v>
      </c>
      <c r="H17" s="6"/>
      <c r="I17" s="240">
        <f>'سود سپرده بانکی'!K16</f>
        <v>57850679</v>
      </c>
      <c r="J17" s="6"/>
      <c r="K17" s="220">
        <f t="shared" si="1"/>
        <v>7.5280276264645457E-4</v>
      </c>
      <c r="L17" s="6"/>
      <c r="M17" s="289"/>
      <c r="N17" s="289"/>
    </row>
    <row r="18" spans="1:14" ht="33.75" customHeight="1" thickBot="1">
      <c r="A18" s="4" t="s">
        <v>2</v>
      </c>
      <c r="B18" s="5"/>
      <c r="D18" s="6"/>
      <c r="E18" s="73">
        <f>SUM(E10:E17)</f>
        <v>25805466367</v>
      </c>
      <c r="F18" s="5"/>
      <c r="G18" s="114">
        <f>SUM(G10:G16)</f>
        <v>0.99966677978697582</v>
      </c>
      <c r="H18" s="5"/>
      <c r="I18" s="73">
        <f>SUM(I10:I17)</f>
        <v>76847059908</v>
      </c>
      <c r="J18" s="239"/>
      <c r="K18" s="114">
        <f>SUM(K10:K16)</f>
        <v>0.99924719723735367</v>
      </c>
      <c r="L18" s="5"/>
    </row>
    <row r="19" spans="1:14" ht="18.75" thickTop="1">
      <c r="E19" s="55"/>
    </row>
    <row r="20" spans="1:14">
      <c r="E20" s="81"/>
      <c r="I20" s="78"/>
    </row>
    <row r="21" spans="1:14">
      <c r="I21" s="81"/>
    </row>
  </sheetData>
  <mergeCells count="7">
    <mergeCell ref="A7:C7"/>
    <mergeCell ref="A5:L5"/>
    <mergeCell ref="I7:L7"/>
    <mergeCell ref="A1:L1"/>
    <mergeCell ref="A2:L2"/>
    <mergeCell ref="A3:L3"/>
    <mergeCell ref="E7:G7"/>
  </mergeCells>
  <pageMargins left="0.70866141732283472" right="0.70866141732283472" top="0.74803149606299213" bottom="0.74803149606299213" header="0.31496062992125984" footer="0.31496062992125984"/>
  <pageSetup scale="87" firstPageNumber="33" orientation="portrait" useFirstPageNumber="1" r:id="rId1"/>
  <headerFooter>
    <oddFooter xml:space="preserve">&amp;C&amp;"B Nazanin,Regular"&amp;12 &amp;P&amp;"-,Regular"&amp;11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12"/>
  <sheetViews>
    <sheetView rightToLeft="1" tabSelected="1" view="pageBreakPreview" zoomScaleNormal="100" zoomScaleSheetLayoutView="100" workbookViewId="0">
      <selection activeCell="C21" sqref="C21"/>
    </sheetView>
  </sheetViews>
  <sheetFormatPr defaultRowHeight="15"/>
  <cols>
    <col min="1" max="1" width="36.28515625" customWidth="1"/>
    <col min="2" max="2" width="0.28515625" customWidth="1"/>
    <col min="3" max="3" width="18.85546875" customWidth="1"/>
    <col min="4" max="4" width="0.42578125" customWidth="1"/>
    <col min="5" max="5" width="22" customWidth="1"/>
    <col min="7" max="7" width="24.7109375" style="105" bestFit="1" customWidth="1"/>
  </cols>
  <sheetData>
    <row r="1" spans="1:11" ht="21">
      <c r="A1" s="361" t="str">
        <f>Sheet1!L4</f>
        <v>صندوق سرمایه‌گذاری اختصاصی بازارگردانی خبرگان اهداف</v>
      </c>
      <c r="B1" s="361"/>
      <c r="C1" s="361"/>
      <c r="D1" s="361"/>
      <c r="E1" s="361"/>
    </row>
    <row r="2" spans="1:11" ht="21">
      <c r="A2" s="361" t="s">
        <v>65</v>
      </c>
      <c r="B2" s="361"/>
      <c r="C2" s="361"/>
      <c r="D2" s="361"/>
      <c r="E2" s="361"/>
    </row>
    <row r="3" spans="1:11" ht="21">
      <c r="A3" s="361" t="str">
        <f>Sheet1!L5</f>
        <v>برای دوره یک ماهه منتهی به 31 خرداد ماه 1401</v>
      </c>
      <c r="B3" s="361"/>
      <c r="C3" s="361"/>
      <c r="D3" s="361"/>
      <c r="E3" s="361"/>
    </row>
    <row r="4" spans="1:11" s="242" customFormat="1" ht="21">
      <c r="A4" s="243"/>
      <c r="B4" s="243"/>
      <c r="C4" s="243"/>
      <c r="D4" s="243"/>
      <c r="E4" s="243"/>
      <c r="G4" s="105"/>
    </row>
    <row r="5" spans="1:11" ht="42" customHeight="1">
      <c r="A5" s="395" t="s">
        <v>35</v>
      </c>
      <c r="B5" s="395"/>
      <c r="C5" s="395"/>
      <c r="D5" s="395"/>
      <c r="E5" s="395"/>
    </row>
    <row r="6" spans="1:11" ht="53.25" customHeight="1" thickBot="1">
      <c r="A6" s="8"/>
      <c r="B6" s="2"/>
      <c r="C6" s="20" t="s">
        <v>125</v>
      </c>
      <c r="D6" s="5"/>
      <c r="E6" s="20" t="s">
        <v>127</v>
      </c>
    </row>
    <row r="7" spans="1:11" ht="16.5" customHeight="1">
      <c r="A7" s="441" t="s">
        <v>36</v>
      </c>
      <c r="B7" s="443"/>
      <c r="C7" s="439" t="s">
        <v>6</v>
      </c>
      <c r="D7" s="11"/>
      <c r="E7" s="439" t="s">
        <v>6</v>
      </c>
      <c r="H7" s="55"/>
    </row>
    <row r="8" spans="1:11" ht="15.75">
      <c r="A8" s="442"/>
      <c r="B8" s="444"/>
      <c r="C8" s="440"/>
      <c r="D8" s="6"/>
      <c r="E8" s="440"/>
      <c r="G8" s="106"/>
    </row>
    <row r="9" spans="1:11" s="172" customFormat="1" ht="15.75">
      <c r="A9" s="171"/>
      <c r="B9" s="169"/>
      <c r="C9" s="170" t="s">
        <v>84</v>
      </c>
      <c r="D9" s="6"/>
      <c r="E9" s="170" t="s">
        <v>84</v>
      </c>
      <c r="G9" s="106"/>
    </row>
    <row r="10" spans="1:11" ht="32.25" customHeight="1">
      <c r="A10" s="54" t="s">
        <v>36</v>
      </c>
      <c r="B10" s="144"/>
      <c r="C10" s="461">
        <v>838117650</v>
      </c>
      <c r="D10" s="55"/>
      <c r="E10" s="349">
        <v>19152162897</v>
      </c>
      <c r="G10" s="106"/>
    </row>
    <row r="11" spans="1:11" ht="29.25" customHeight="1" thickBot="1">
      <c r="A11" s="54" t="s">
        <v>2</v>
      </c>
      <c r="B11" s="12"/>
      <c r="C11" s="462">
        <f>SUM(C10)</f>
        <v>838117650</v>
      </c>
      <c r="D11" s="12"/>
      <c r="E11" s="348">
        <f>SUM(E10:E10)</f>
        <v>19152162897</v>
      </c>
      <c r="K11" s="50"/>
    </row>
    <row r="12" spans="1:11" ht="15.75" thickTop="1"/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rintOptions horizontalCentered="1"/>
  <pageMargins left="0.59055118110236227" right="0.94488188976377963" top="0.74803149606299213" bottom="0.74803149606299213" header="0.31496062992125984" footer="0.31496062992125984"/>
  <pageSetup firstPageNumber="34" orientation="portrait" useFirstPageNumber="1" r:id="rId1"/>
  <headerFooter>
    <oddFooter>&amp;C&amp;"B Nazanin,Regular"&amp;12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20</vt:i4>
      </vt:variant>
    </vt:vector>
  </HeadingPairs>
  <TitlesOfParts>
    <vt:vector size="34" baseType="lpstr">
      <vt:lpstr>Sheet1</vt:lpstr>
      <vt:lpstr> سهام</vt:lpstr>
      <vt:lpstr>اوراق</vt:lpstr>
      <vt:lpstr>سپرده</vt:lpstr>
      <vt:lpstr>درآمد سود سهام</vt:lpstr>
      <vt:lpstr>سود سپرده بانکی</vt:lpstr>
      <vt:lpstr>جمع درآمدها</vt:lpstr>
      <vt:lpstr>درآمد سودسهام</vt:lpstr>
      <vt:lpstr>درآمد ناشی از تغییر قیمت اوراق </vt:lpstr>
      <vt:lpstr>درآمد ناشی ازفروش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' سهام'!Print_Area</vt:lpstr>
      <vt:lpstr>Sheet1!Print_Area</vt:lpstr>
      <vt:lpstr>اوراق!Print_Area</vt:lpstr>
      <vt:lpstr>'جمع درآمدها'!Print_Area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سودسهام'!Print_Area</vt:lpstr>
      <vt:lpstr>'درآمد ناشی از تغییر قیمت اوراق '!Print_Area</vt:lpstr>
      <vt:lpstr>'درآمد ناشی ازفروش'!Print_Area</vt:lpstr>
      <vt:lpstr>'سایر درآمدها'!Print_Area</vt:lpstr>
      <vt:lpstr>سپرده!Print_Area</vt:lpstr>
      <vt:lpstr>'سود سپرده بانکی'!Print_Area</vt:lpstr>
      <vt:lpstr>' سهام'!Print_Titles</vt:lpstr>
      <vt:lpstr>'درآمد سرمایه گذاری در اوراق بها'!Print_Titles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niloufar ardeshirnezhad</cp:lastModifiedBy>
  <cp:lastPrinted>2022-02-22T12:25:05Z</cp:lastPrinted>
  <dcterms:created xsi:type="dcterms:W3CDTF">2017-11-22T14:26:20Z</dcterms:created>
  <dcterms:modified xsi:type="dcterms:W3CDTF">2022-06-22T07:05:03Z</dcterms:modified>
</cp:coreProperties>
</file>